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65401" windowWidth="18435" windowHeight="8745" tabRatio="705" activeTab="5"/>
  </bookViews>
  <sheets>
    <sheet name="①損益推移表（入力）" sheetId="1" r:id="rId1"/>
    <sheet name="②利益設計図" sheetId="2" r:id="rId2"/>
    <sheet name="③利益設計書" sheetId="3" r:id="rId3"/>
    <sheet name="④将来設計(入力）" sheetId="4" r:id="rId4"/>
    <sheet name="設計の確認①" sheetId="5" state="hidden" r:id="rId5"/>
    <sheet name="⑤グラフで確認" sheetId="6" r:id="rId6"/>
  </sheets>
  <definedNames>
    <definedName name="_xlfn.IFERROR" hidden="1">#NAME?</definedName>
    <definedName name="_xlnm.Print_Area" localSheetId="0">'①損益推移表（入力）'!$A$2:$R$30</definedName>
    <definedName name="_xlnm.Print_Area" localSheetId="1">'②利益設計図'!$A$2:$T$33</definedName>
    <definedName name="_xlnm.Print_Area" localSheetId="2">'③利益設計書'!$A$2:$S$28</definedName>
    <definedName name="_xlnm.Print_Area" localSheetId="3">'④将来設計(入力）'!$A$2:$AR$37</definedName>
    <definedName name="_xlnm.Print_Area" localSheetId="5">'⑤グラフで確認'!$A$2:$U$42</definedName>
  </definedNames>
  <calcPr fullCalcOnLoad="1"/>
</workbook>
</file>

<file path=xl/comments1.xml><?xml version="1.0" encoding="utf-8"?>
<comments xmlns="http://schemas.openxmlformats.org/spreadsheetml/2006/main">
  <authors>
    <author>e-kenntekku2</author>
  </authors>
  <commentList>
    <comment ref="A1" authorId="0">
      <text>
        <r>
          <rPr>
            <sz val="12"/>
            <rFont val="HGS創英ﾌﾟﾚｾﾞﾝｽEB"/>
            <family val="1"/>
          </rPr>
          <t>損益推移表：３期分の損益計算書をご用意ください。
　　　　　　　　太枠内に数字を入力します。細かな勘定科目では煩雑なので、項目ごとにまとめて記入していきましょう。
　　　　　　　　　（太枠でないセルは、計算で自動的に入力されます）
　　　　　　　　備考には、勘定科目を入力しておくと、まとめる際に役立ちます。
　　　　　　　　単位は、リストの中から選んでください。他のシートでも、ここで選んだ単位で表示されるようになっています。
　　　　　　　　役員・製造人員・販管人員数も忘れずに記入しておきましょう。</t>
        </r>
      </text>
    </comment>
  </commentList>
</comments>
</file>

<file path=xl/comments2.xml><?xml version="1.0" encoding="utf-8"?>
<comments xmlns="http://schemas.openxmlformats.org/spreadsheetml/2006/main">
  <authors>
    <author>e-kenntekku2</author>
  </authors>
  <commentList>
    <comment ref="A1" authorId="0">
      <text>
        <r>
          <rPr>
            <sz val="12"/>
            <rFont val="HGS創英ﾌﾟﾚｾﾞﾝｽEB"/>
            <family val="1"/>
          </rPr>
          <t>利益設計図：表題の青いセルに、表示したい時期を入力しましょう。（リストが出るので、選んでください）
　　　　　　　色付けしているブロックは、損益推移表から直接読み取れる数字のものです。
　　　　　　　ブロックの関係は、各項目の関係を表しています。
　　　　　　　限界利益・内部固定費控除前利益の位置を含め、各ブロックごとのバランスを確認しましょう。</t>
        </r>
      </text>
    </comment>
  </commentList>
</comments>
</file>

<file path=xl/comments3.xml><?xml version="1.0" encoding="utf-8"?>
<comments xmlns="http://schemas.openxmlformats.org/spreadsheetml/2006/main">
  <authors>
    <author>e-kenntekku2</author>
  </authors>
  <commentList>
    <comment ref="A1" authorId="0">
      <text>
        <r>
          <rPr>
            <sz val="12"/>
            <rFont val="HGS創英ﾌﾟﾚｾﾞﾝｽEB"/>
            <family val="1"/>
          </rPr>
          <t>利益設計書：３期分の推移を見てみましょう。
　　　　　　　「①損益推移表」と比べて、各項目が整理され、色ごとに枠が並んでいます。
　　　　　　　　項目名の後のアルファベットは、利益設計図のブロック内にあるアルファベットと一致しています。
　　　　　　　　これまで歩んできた過去の財務状況を、しっかり把握しておきましょう。</t>
        </r>
      </text>
    </comment>
  </commentList>
</comments>
</file>

<file path=xl/comments4.xml><?xml version="1.0" encoding="utf-8"?>
<comments xmlns="http://schemas.openxmlformats.org/spreadsheetml/2006/main">
  <authors>
    <author>e-kenntekku2</author>
  </authors>
  <commentList>
    <comment ref="A1" authorId="0">
      <text>
        <r>
          <rPr>
            <sz val="12"/>
            <rFont val="HGS創英ﾌﾟﾚｾﾞﾝｽEB"/>
            <family val="1"/>
          </rPr>
          <t>将来設計：損益推移表への入力が済んでいたら、過去の数字を参考に、５年後までの設計をしてみましょう。
　　　　　　太枠の中に数字を入力していきます。
　　　　　　入力する際には、どのような数字にするか具体的に描きながら入力していきましょう。
　　　　　　表の下に「入力完了」の文字が出れば、入力完了です。           
　　　　　　人員数は、該当者がいない欄は”０”と入力してください。　</t>
        </r>
      </text>
    </comment>
  </commentList>
</comments>
</file>

<file path=xl/comments6.xml><?xml version="1.0" encoding="utf-8"?>
<comments xmlns="http://schemas.openxmlformats.org/spreadsheetml/2006/main">
  <authors>
    <author>e-kenntekku2</author>
  </authors>
  <commentList>
    <comment ref="A1" authorId="0">
      <text>
        <r>
          <rPr>
            <sz val="12"/>
            <rFont val="HGS創英ﾌﾟﾚｾﾞﾝｽEB"/>
            <family val="1"/>
          </rPr>
          <t>グラフで確認：将来設計で入力した数字を検証してみましょう。
　　　　　　　　　過去3期分から、設計した5年後までの財務状況です。
　　　　　　　　　右下には、限界利益の中身を比率で表した円グラフ、利益設計図があります。
　　　　　　　　　表示したい時期をリストから選ぶと、その年の利益設計図や、外部固定費・内部固定費などの比率バランスが確認できます。
　　　　　　　　　「将来設計（入力）」の数字を変えると、グラフも変化します。
　　　　　　　　　推移を比較しながら、財務状況を検証していきましょう。</t>
        </r>
        <r>
          <rPr>
            <sz val="9"/>
            <rFont val="ＭＳ Ｐゴシック"/>
            <family val="3"/>
          </rPr>
          <t xml:space="preserve">
</t>
        </r>
      </text>
    </comment>
  </commentList>
</comments>
</file>

<file path=xl/sharedStrings.xml><?xml version="1.0" encoding="utf-8"?>
<sst xmlns="http://schemas.openxmlformats.org/spreadsheetml/2006/main" count="304" uniqueCount="215">
  <si>
    <t>内部固定費控除前利益</t>
  </si>
  <si>
    <t>企業者名</t>
  </si>
  <si>
    <t>役員報酬</t>
  </si>
  <si>
    <t>販管費人件費</t>
  </si>
  <si>
    <t>販管費減価償却費</t>
  </si>
  <si>
    <t>販管費リース料</t>
  </si>
  <si>
    <t>その他販管費（固定費）</t>
  </si>
  <si>
    <t>最新決算日</t>
  </si>
  <si>
    <t>事業所名称</t>
  </si>
  <si>
    <t>）</t>
  </si>
  <si>
    <t>(単位：</t>
  </si>
  <si>
    <t>①売上高</t>
  </si>
  <si>
    <t>減価償却費</t>
  </si>
  <si>
    <t>人件費</t>
  </si>
  <si>
    <t>販管費</t>
  </si>
  <si>
    <t>売上原価</t>
  </si>
  <si>
    <t>販売・管理人員</t>
  </si>
  <si>
    <t>製造人員</t>
  </si>
  <si>
    <t>役員人員</t>
  </si>
  <si>
    <t>変動原価</t>
  </si>
  <si>
    <t>売上高</t>
  </si>
  <si>
    <t>(</t>
  </si>
  <si>
    <t>（限界利益率）</t>
  </si>
  <si>
    <t>限界利益</t>
  </si>
  <si>
    <t>製造原価リース料</t>
  </si>
  <si>
    <t>リース料</t>
  </si>
  <si>
    <t>その他販管費（固定費）</t>
  </si>
  <si>
    <t>その他製造原価（固定費）</t>
  </si>
  <si>
    <t>固定費</t>
  </si>
  <si>
    <t>製造原価人件費</t>
  </si>
  <si>
    <t>外部固定費</t>
  </si>
  <si>
    <t>製造原価減価償却費</t>
  </si>
  <si>
    <t>内部固定費</t>
  </si>
  <si>
    <t>営業利益</t>
  </si>
  <si>
    <t>営業外収益（△）</t>
  </si>
  <si>
    <t>営業外費用</t>
  </si>
  <si>
    <t>経常利益</t>
  </si>
  <si>
    <t>当期仕入額（商品・材料等）</t>
  </si>
  <si>
    <t>Ａ</t>
  </si>
  <si>
    <t>B</t>
  </si>
  <si>
    <t>当期仕入額（商品・材料等）</t>
  </si>
  <si>
    <t>外注費及び外注加工費</t>
  </si>
  <si>
    <t>売上総利益</t>
  </si>
  <si>
    <t>販売費及び一般管理費</t>
  </si>
  <si>
    <t>営業外収益</t>
  </si>
  <si>
    <t>3期分損益推移表</t>
  </si>
  <si>
    <t>その他製造原価（変動費）</t>
  </si>
  <si>
    <t>その他製造原価（固定費）</t>
  </si>
  <si>
    <t>その他販管費（変動費）</t>
  </si>
  <si>
    <t>I</t>
  </si>
  <si>
    <t>M</t>
  </si>
  <si>
    <t>Q</t>
  </si>
  <si>
    <t>V</t>
  </si>
  <si>
    <t>①売上高</t>
  </si>
  <si>
    <t>②変動費</t>
  </si>
  <si>
    <t>③限界利益</t>
  </si>
  <si>
    <t>⑦営業利益</t>
  </si>
  <si>
    <t>仕入額</t>
  </si>
  <si>
    <t>外注費</t>
  </si>
  <si>
    <t>製造原価人件費</t>
  </si>
  <si>
    <t>製造原価リース料</t>
  </si>
  <si>
    <t>その他製造原価（固定費）</t>
  </si>
  <si>
    <t>販管費人件費</t>
  </si>
  <si>
    <t>販管費リース料</t>
  </si>
  <si>
    <t>その他販管費（固定費）</t>
  </si>
  <si>
    <t>製造原価減価償却費</t>
  </si>
  <si>
    <t>役員報酬</t>
  </si>
  <si>
    <t>販管費減価償却費</t>
  </si>
  <si>
    <t>合計</t>
  </si>
  <si>
    <t>C</t>
  </si>
  <si>
    <t>Ｄ</t>
  </si>
  <si>
    <t>E</t>
  </si>
  <si>
    <t>F</t>
  </si>
  <si>
    <t>H</t>
  </si>
  <si>
    <t>J</t>
  </si>
  <si>
    <t>N</t>
  </si>
  <si>
    <t>P</t>
  </si>
  <si>
    <t>R</t>
  </si>
  <si>
    <t>G</t>
  </si>
  <si>
    <t>O</t>
  </si>
  <si>
    <t>S</t>
  </si>
  <si>
    <t>営業利益</t>
  </si>
  <si>
    <t>A  売上高</t>
  </si>
  <si>
    <t>W</t>
  </si>
  <si>
    <t>Y</t>
  </si>
  <si>
    <t>Z</t>
  </si>
  <si>
    <t>③限界利益</t>
  </si>
  <si>
    <t>⑦営業利益</t>
  </si>
  <si>
    <t>＝</t>
  </si>
  <si>
    <t>＝</t>
  </si>
  <si>
    <t>A</t>
  </si>
  <si>
    <t>C</t>
  </si>
  <si>
    <t>D</t>
  </si>
  <si>
    <t>N</t>
  </si>
  <si>
    <t>H</t>
  </si>
  <si>
    <t>P</t>
  </si>
  <si>
    <t>J</t>
  </si>
  <si>
    <t>R</t>
  </si>
  <si>
    <t>T</t>
  </si>
  <si>
    <t>U</t>
  </si>
  <si>
    <t>V</t>
  </si>
  <si>
    <t>利益設計図</t>
  </si>
  <si>
    <t>②　　　　変動費</t>
  </si>
  <si>
    <t>円</t>
  </si>
  <si>
    <t>千円</t>
  </si>
  <si>
    <t>万円</t>
  </si>
  <si>
    <t>(単位：</t>
  </si>
  <si>
    <t>）</t>
  </si>
  <si>
    <t>V</t>
  </si>
  <si>
    <t>U</t>
  </si>
  <si>
    <t>T</t>
  </si>
  <si>
    <t>S</t>
  </si>
  <si>
    <t>R</t>
  </si>
  <si>
    <t>Q</t>
  </si>
  <si>
    <t>O</t>
  </si>
  <si>
    <t>M</t>
  </si>
  <si>
    <t>G</t>
  </si>
  <si>
    <t>Z</t>
  </si>
  <si>
    <t>F</t>
  </si>
  <si>
    <t>N</t>
  </si>
  <si>
    <t>H</t>
  </si>
  <si>
    <t>P</t>
  </si>
  <si>
    <t>J</t>
  </si>
  <si>
    <t>W</t>
  </si>
  <si>
    <t>Y</t>
  </si>
  <si>
    <t>A</t>
  </si>
  <si>
    <t>C</t>
  </si>
  <si>
    <t>D</t>
  </si>
  <si>
    <t>E</t>
  </si>
  <si>
    <t>外注費・外注加工費</t>
  </si>
  <si>
    <t>その他製造費（変動費）</t>
  </si>
  <si>
    <t>その他販管費（変動費）</t>
  </si>
  <si>
    <t>I</t>
  </si>
  <si>
    <t>期末時点役員人員数(人）</t>
  </si>
  <si>
    <t>期末時点製造人員数(人）</t>
  </si>
  <si>
    <t>期末時点販売・管理人員数（人）</t>
  </si>
  <si>
    <t>合計</t>
  </si>
  <si>
    <t>％）</t>
  </si>
  <si>
    <t>単位：</t>
  </si>
  <si>
    <t>合計</t>
  </si>
  <si>
    <t>合計</t>
  </si>
  <si>
    <t>一人あたりの付加価値額</t>
  </si>
  <si>
    <t>付加価値額</t>
  </si>
  <si>
    <t>その他の指標</t>
  </si>
  <si>
    <t>その他販管費（変動費）</t>
  </si>
  <si>
    <t>その他製造費（変動費）</t>
  </si>
  <si>
    <t>外注・外注加工費</t>
  </si>
  <si>
    <t>棚卸差額</t>
  </si>
  <si>
    <t>当期仕入額</t>
  </si>
  <si>
    <t>変動費</t>
  </si>
  <si>
    <t>その他販管費（固定費）</t>
  </si>
  <si>
    <t>販管費リース料</t>
  </si>
  <si>
    <t>販管減価償却費</t>
  </si>
  <si>
    <t>製造減価償却費</t>
  </si>
  <si>
    <t>内部固定費控除前利益</t>
  </si>
  <si>
    <t>設計の確認</t>
  </si>
  <si>
    <t>単位</t>
  </si>
  <si>
    <t>C</t>
  </si>
  <si>
    <t>D</t>
  </si>
  <si>
    <t>E</t>
  </si>
  <si>
    <t>F</t>
  </si>
  <si>
    <t>G</t>
  </si>
  <si>
    <t>H</t>
  </si>
  <si>
    <t>I</t>
  </si>
  <si>
    <t>J</t>
  </si>
  <si>
    <t>K</t>
  </si>
  <si>
    <t>L</t>
  </si>
  <si>
    <t>M</t>
  </si>
  <si>
    <t>N</t>
  </si>
  <si>
    <t>O</t>
  </si>
  <si>
    <t>P</t>
  </si>
  <si>
    <t>Q</t>
  </si>
  <si>
    <t>R</t>
  </si>
  <si>
    <t>S</t>
  </si>
  <si>
    <t>T</t>
  </si>
  <si>
    <t>U</t>
  </si>
  <si>
    <t>備考（勘定科目名など）</t>
  </si>
  <si>
    <t>W-(F+N+I+Q+J+R+H+P)</t>
  </si>
  <si>
    <t>A-(C+D+E+I+Q)</t>
  </si>
  <si>
    <t>Y=W÷A</t>
  </si>
  <si>
    <t>営業利益</t>
  </si>
  <si>
    <t>固定費</t>
  </si>
  <si>
    <t>限界利益</t>
  </si>
  <si>
    <t>売上高</t>
  </si>
  <si>
    <t>表示時期</t>
  </si>
  <si>
    <t>限界利益 （額）</t>
  </si>
  <si>
    <t>限界利益　（率）</t>
  </si>
  <si>
    <t>　将　来　設　計</t>
  </si>
  <si>
    <t>変動費</t>
  </si>
  <si>
    <t>内部固定費控除前利益</t>
  </si>
  <si>
    <t>外部固定費</t>
  </si>
  <si>
    <t>内部固定費</t>
  </si>
  <si>
    <t>棚卸差額（商品・材料等）[期首－期末]</t>
  </si>
  <si>
    <t>棚卸差額（商品・材料等）[期首－期末]</t>
  </si>
  <si>
    <t>棚卸差額（商品・材料等）[期首－期末]</t>
  </si>
  <si>
    <t>人件費</t>
  </si>
  <si>
    <t>リース料</t>
  </si>
  <si>
    <t>固定費</t>
  </si>
  <si>
    <t>減価償却費</t>
  </si>
  <si>
    <t>利益設計書</t>
  </si>
  <si>
    <t>↑2008/4/1のように入力してください！</t>
  </si>
  <si>
    <t>（↑リストから選んで下さい）</t>
  </si>
  <si>
    <t>④外部固定費</t>
  </si>
  <si>
    <t>⑤内部         固定費          控除前          利益</t>
  </si>
  <si>
    <t>⑥内部固定費</t>
  </si>
  <si>
    <t>④外部固定費</t>
  </si>
  <si>
    <t>⑤内部固定費控除前利益</t>
  </si>
  <si>
    <t>⑥内部固定費</t>
  </si>
  <si>
    <t xml:space="preserve">
内部固定費　　　　控除前利益
</t>
  </si>
  <si>
    <t>①</t>
  </si>
  <si>
    <t>②</t>
  </si>
  <si>
    <t>③</t>
  </si>
  <si>
    <t>④</t>
  </si>
  <si>
    <t>⑤</t>
  </si>
  <si>
    <t>５年後</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</si>
</sst>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目&quot;"/>
    <numFmt numFmtId="177" formatCode="#,###&quot;年度&quot;"/>
    <numFmt numFmtId="178" formatCode="#,###&quot;年後&quot;"/>
    <numFmt numFmtId="179" formatCode="0.000_ "/>
    <numFmt numFmtId="180" formatCode="#,###&quot;円&quot;"/>
    <numFmt numFmtId="181" formatCode="[$-411]ggge&quot;年&quot;m&quot;月&quot;"/>
    <numFmt numFmtId="182" formatCode="[$-411]ggge&quot;年&quot;"/>
    <numFmt numFmtId="183" formatCode="[$-411]m&quot;月決算&quot;"/>
    <numFmt numFmtId="184" formatCode="#,##0;&quot;△ &quot;#,##0"/>
    <numFmt numFmtId="185" formatCode="&quot;(&quot;0.00%&quot;)&quot;"/>
    <numFmt numFmtId="186" formatCode="\(&quot;#.##%&quot;\)"/>
    <numFmt numFmtId="187" formatCode="#,##0.0;&quot;△ &quot;#,##0.0"/>
    <numFmt numFmtId="188" formatCode="&quot;(&quot;[$-411]ggge&quot;年&quot;m&quot;月期)&quot;"/>
    <numFmt numFmtId="189" formatCode="0.0%"/>
    <numFmt numFmtId="190" formatCode="&quot;(&quot;0.0%&quot;)&quot;"/>
    <numFmt numFmtId="191" formatCode="#,##0_ ;[Red]\-#,##0\ "/>
    <numFmt numFmtId="192" formatCode="#,##0_ "/>
    <numFmt numFmtId="193" formatCode="0&quot;名&quot;"/>
    <numFmt numFmtId="194" formatCode="0_ "/>
    <numFmt numFmtId="195" formatCode="0.0_ "/>
    <numFmt numFmtId="196" formatCode="0.00_ "/>
    <numFmt numFmtId="197" formatCode="#,##0.0;[Red]\-#,##0.0"/>
    <numFmt numFmtId="198" formatCode="0.000%"/>
    <numFmt numFmtId="199" formatCode="0;&quot;△ &quot;0"/>
    <numFmt numFmtId="200" formatCode="&quot;Yes&quot;;&quot;Yes&quot;;&quot;No&quot;"/>
    <numFmt numFmtId="201" formatCode="&quot;True&quot;;&quot;True&quot;;&quot;False&quot;"/>
    <numFmt numFmtId="202" formatCode="&quot;On&quot;;&quot;On&quot;;&quot;Off&quot;"/>
    <numFmt numFmtId="203" formatCode="[$€-2]\ #,##0.00_);[Red]\([$€-2]\ #,##0.00\)"/>
    <numFmt numFmtId="204" formatCode="0_);[Red]\(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1"/>
      <name val="ＭＳ Ｐゴシック"/>
      <family val="3"/>
    </font>
    <font>
      <sz val="10"/>
      <color indexed="8"/>
      <name val="ＭＳ Ｐゴシック"/>
      <family val="3"/>
    </font>
    <font>
      <b/>
      <sz val="18"/>
      <color indexed="8"/>
      <name val="ＭＳ Ｐゴシック"/>
      <family val="3"/>
    </font>
    <font>
      <u val="double"/>
      <sz val="20"/>
      <name val="HGS創英ﾌﾟﾚｾﾞﾝｽEB"/>
      <family val="1"/>
    </font>
    <font>
      <b/>
      <sz val="12"/>
      <name val="ＭＳ Ｐゴシック"/>
      <family val="3"/>
    </font>
    <font>
      <sz val="14"/>
      <name val="HGS創英ﾌﾟﾚｾﾞﾝｽEB"/>
      <family val="1"/>
    </font>
    <font>
      <sz val="9"/>
      <name val="ＭＳ Ｐゴシック"/>
      <family val="3"/>
    </font>
    <font>
      <sz val="12"/>
      <name val="HGS創英ﾌﾟﾚｾﾞﾝｽEB"/>
      <family val="1"/>
    </font>
    <font>
      <sz val="22"/>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indexed="8"/>
      <name val="ＭＳ Ｐ明朝"/>
      <family val="1"/>
    </font>
    <font>
      <b/>
      <sz val="20"/>
      <color indexed="8"/>
      <name val="ＭＳ Ｐ明朝"/>
      <family val="1"/>
    </font>
    <font>
      <sz val="16"/>
      <color indexed="8"/>
      <name val="ＭＳ Ｐゴシック"/>
      <family val="3"/>
    </font>
    <font>
      <b/>
      <sz val="16"/>
      <color indexed="8"/>
      <name val="ＭＳ Ｐゴシック"/>
      <family val="3"/>
    </font>
    <font>
      <b/>
      <sz val="12"/>
      <color indexed="8"/>
      <name val="ＭＳ Ｐゴシック"/>
      <family val="3"/>
    </font>
    <font>
      <sz val="20"/>
      <color indexed="8"/>
      <name val="HGP創英ﾌﾟﾚｾﾞﾝｽEB"/>
      <family val="1"/>
    </font>
    <font>
      <b/>
      <sz val="11"/>
      <color indexed="8"/>
      <name val="ＭＳ Ｐ明朝"/>
      <family val="1"/>
    </font>
    <font>
      <sz val="12"/>
      <color indexed="8"/>
      <name val="ＭＳ Ｐゴシック"/>
      <family val="3"/>
    </font>
    <font>
      <sz val="20"/>
      <color indexed="8"/>
      <name val="HGS創英ﾌﾟﾚｾﾞﾝｽEB"/>
      <family val="1"/>
    </font>
    <font>
      <sz val="14"/>
      <color indexed="8"/>
      <name val="HGP創英ﾌﾟﾚｾﾞﾝｽEB"/>
      <family val="1"/>
    </font>
    <font>
      <sz val="14"/>
      <color indexed="8"/>
      <name val="HGS創英ﾌﾟﾚｾﾞﾝｽEB"/>
      <family val="1"/>
    </font>
    <font>
      <u val="double"/>
      <sz val="20"/>
      <color indexed="8"/>
      <name val="HGP創英ﾌﾟﾚｾﾞﾝｽEB"/>
      <family val="1"/>
    </font>
    <font>
      <sz val="11"/>
      <color indexed="8"/>
      <name val="HGP創英ﾌﾟﾚｾﾞﾝｽEB"/>
      <family val="1"/>
    </font>
    <font>
      <b/>
      <sz val="12"/>
      <color indexed="8"/>
      <name val="ＭＳ Ｐ明朝"/>
      <family val="1"/>
    </font>
    <font>
      <b/>
      <sz val="20"/>
      <color indexed="8"/>
      <name val="ＭＳ Ｐゴシック"/>
      <family val="3"/>
    </font>
    <font>
      <sz val="11"/>
      <color indexed="8"/>
      <name val="ＭＳ 明朝"/>
      <family val="1"/>
    </font>
    <font>
      <sz val="9"/>
      <name val="MS UI Gothic"/>
      <family val="3"/>
    </font>
    <font>
      <sz val="12"/>
      <color indexed="8"/>
      <name val="HGP創英ﾌﾟﾚｾﾞﾝｽEB"/>
      <family val="1"/>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ＭＳ Ｐ明朝"/>
      <family val="1"/>
    </font>
    <font>
      <b/>
      <sz val="20"/>
      <color theme="1"/>
      <name val="ＭＳ Ｐ明朝"/>
      <family val="1"/>
    </font>
    <font>
      <sz val="16"/>
      <color theme="1"/>
      <name val="Calibri"/>
      <family val="3"/>
    </font>
    <font>
      <b/>
      <sz val="16"/>
      <color theme="1"/>
      <name val="Calibri"/>
      <family val="3"/>
    </font>
    <font>
      <b/>
      <sz val="12"/>
      <color theme="1"/>
      <name val="Calibri"/>
      <family val="3"/>
    </font>
    <font>
      <sz val="20"/>
      <color theme="1"/>
      <name val="HGP創英ﾌﾟﾚｾﾞﾝｽEB"/>
      <family val="1"/>
    </font>
    <font>
      <b/>
      <sz val="11"/>
      <color theme="1"/>
      <name val="ＭＳ Ｐ明朝"/>
      <family val="1"/>
    </font>
    <font>
      <sz val="12"/>
      <color theme="1"/>
      <name val="Calibri"/>
      <family val="3"/>
    </font>
    <font>
      <sz val="10"/>
      <color theme="1"/>
      <name val="Calibri"/>
      <family val="3"/>
    </font>
    <font>
      <sz val="20"/>
      <color theme="1"/>
      <name val="HGS創英ﾌﾟﾚｾﾞﾝｽEB"/>
      <family val="1"/>
    </font>
    <font>
      <u val="double"/>
      <sz val="20"/>
      <color theme="1"/>
      <name val="HGP創英ﾌﾟﾚｾﾞﾝｽEB"/>
      <family val="1"/>
    </font>
    <font>
      <sz val="11"/>
      <color theme="1"/>
      <name val="HGP創英ﾌﾟﾚｾﾞﾝｽEB"/>
      <family val="1"/>
    </font>
    <font>
      <b/>
      <sz val="12"/>
      <name val="Calibri"/>
      <family val="3"/>
    </font>
    <font>
      <sz val="11"/>
      <name val="Calibri"/>
      <family val="3"/>
    </font>
    <font>
      <b/>
      <sz val="12"/>
      <color theme="1"/>
      <name val="ＭＳ Ｐ明朝"/>
      <family val="1"/>
    </font>
    <font>
      <b/>
      <sz val="18"/>
      <color theme="1"/>
      <name val="Calibri"/>
      <family val="3"/>
    </font>
    <font>
      <b/>
      <sz val="20"/>
      <color theme="1"/>
      <name val="Calibri"/>
      <family val="3"/>
    </font>
    <font>
      <sz val="11"/>
      <color theme="1"/>
      <name val="ＭＳ 明朝"/>
      <family val="1"/>
    </font>
    <font>
      <sz val="11"/>
      <color theme="1"/>
      <name val="ＭＳ Ｐゴシック"/>
      <family val="3"/>
    </font>
    <font>
      <sz val="14"/>
      <color theme="1"/>
      <name val="HGP創英ﾌﾟﾚｾﾞﾝｽEB"/>
      <family val="1"/>
    </font>
    <font>
      <sz val="14"/>
      <color theme="1"/>
      <name val="HGS創英ﾌﾟﾚｾﾞﾝｽEB"/>
      <family val="1"/>
    </font>
    <font>
      <b/>
      <sz val="8"/>
      <name val="Calibri"/>
      <family val="2"/>
    </font>
  </fonts>
  <fills count="1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gradientFill degree="90">
        <stop position="0">
          <color theme="0"/>
        </stop>
        <stop position="1">
          <color rgb="FFFFFFCC"/>
        </stop>
      </gradientFill>
    </fill>
    <fill>
      <patternFill patternType="solid">
        <fgColor theme="0"/>
        <bgColor indexed="64"/>
      </patternFill>
    </fill>
    <fill>
      <patternFill patternType="solid">
        <fgColor rgb="FFCCFFCC"/>
        <bgColor indexed="64"/>
      </patternFill>
    </fill>
    <fill>
      <patternFill patternType="solid">
        <fgColor rgb="FFCCFF99"/>
        <bgColor indexed="64"/>
      </patternFill>
    </fill>
    <fill>
      <gradientFill degree="90">
        <stop position="0">
          <color theme="0"/>
        </stop>
        <stop position="1">
          <color theme="4" tint="0.8000100255012512"/>
        </stop>
      </gradientFill>
    </fill>
    <fill>
      <gradientFill degree="90">
        <stop position="0">
          <color theme="0"/>
        </stop>
        <stop position="1">
          <color rgb="FFFFCCFF"/>
        </stop>
      </gradientFill>
    </fill>
    <fill>
      <gradientFill degree="90">
        <stop position="0">
          <color theme="0"/>
        </stop>
        <stop position="1">
          <color rgb="FFCCFF99"/>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CCFFCC"/>
        </stop>
      </gradientFill>
    </fill>
    <fill>
      <patternFill patternType="solid">
        <fgColor rgb="FFFFFF99"/>
        <bgColor indexed="64"/>
      </pattern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patternFill patternType="solid">
        <fgColor rgb="FFFFCCCC"/>
        <bgColor indexed="64"/>
      </patternFill>
    </fill>
    <fill>
      <gradientFill degree="90">
        <stop position="0">
          <color theme="0"/>
        </stop>
        <stop position="1">
          <color theme="4" tint="0.8000100255012512"/>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FFCCFF"/>
        </stop>
      </gradientFill>
    </fill>
    <fill>
      <patternFill patternType="solid">
        <fgColor rgb="FF99FF99"/>
        <bgColor indexed="64"/>
      </pattern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99"/>
        </stop>
      </gradientFill>
    </fill>
    <fill>
      <gradientFill degree="90">
        <stop position="0">
          <color theme="0"/>
        </stop>
        <stop position="1">
          <color theme="4" tint="0.8000100255012512"/>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FFCCFF"/>
        </stop>
      </gradientFill>
    </fill>
    <fill>
      <gradientFill degree="90">
        <stop position="0">
          <color theme="0"/>
        </stop>
        <stop position="1">
          <color rgb="FFCCFFCC"/>
        </stop>
      </gradientFill>
    </fill>
    <fill>
      <gradientFill degree="90">
        <stop position="0">
          <color theme="0"/>
        </stop>
        <stop position="1">
          <color rgb="FFFFFFCC"/>
        </stop>
      </gradientFill>
    </fill>
    <fill>
      <gradientFill degree="90">
        <stop position="0">
          <color theme="0"/>
        </stop>
        <stop position="1">
          <color rgb="FFCCFF99"/>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theme="8" tint="0.8000100255012512"/>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theme="8" tint="0.8000100255012512"/>
        </stop>
      </gradientFill>
    </fill>
    <fill>
      <gradientFill degree="90">
        <stop position="0">
          <color theme="0"/>
        </stop>
        <stop position="1">
          <color theme="5"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5" tint="0.8000100255012512"/>
        </stop>
      </gradientFill>
    </fill>
    <fill>
      <gradientFill degree="90">
        <stop position="0">
          <color theme="0"/>
        </stop>
        <stop position="1">
          <color rgb="FFCCFFCC"/>
        </stop>
      </gradientFill>
    </fill>
    <fill>
      <gradientFill degree="90">
        <stop position="0">
          <color theme="0"/>
        </stop>
        <stop position="1">
          <color theme="8" tint="0.8000100255012512"/>
        </stop>
      </gradientFill>
    </fill>
    <fill>
      <gradientFill degree="90">
        <stop position="0">
          <color theme="0"/>
        </stop>
        <stop position="1">
          <color rgb="FFCCFF99"/>
        </stop>
      </gradientFill>
    </fill>
    <fill>
      <gradientFill degree="90">
        <stop position="0">
          <color theme="0"/>
        </stop>
        <stop position="1">
          <color rgb="FFCCFF99"/>
        </stop>
      </gradientFill>
    </fill>
    <fill>
      <gradientFill degree="90">
        <stop position="0">
          <color theme="0"/>
        </stop>
        <stop position="1">
          <color rgb="FFCCFF99"/>
        </stop>
      </gradientFill>
    </fill>
    <fill>
      <gradientFill degree="90">
        <stop position="0">
          <color theme="0"/>
        </stop>
        <stop position="1">
          <color theme="8" tint="0.8000100255012512"/>
        </stop>
      </gradientFill>
    </fill>
    <fill>
      <gradientFill degree="90">
        <stop position="0">
          <color theme="0"/>
        </stop>
        <stop position="1">
          <color rgb="FFFFCCFF"/>
        </stop>
      </gradientFill>
    </fill>
    <fill>
      <gradientFill degree="90">
        <stop position="0">
          <color theme="0"/>
        </stop>
        <stop position="1">
          <color theme="4" tint="0.8000100255012512"/>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CCFF"/>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99"/>
        </stop>
      </gradientFill>
    </fill>
    <fill>
      <gradientFill degree="90">
        <stop position="0">
          <color theme="0"/>
        </stop>
        <stop position="1">
          <color rgb="FFFFCCFF"/>
        </stop>
      </gradientFill>
    </fill>
    <fill>
      <patternFill patternType="solid">
        <fgColor rgb="FFFAFFEB"/>
        <bgColor indexed="64"/>
      </patternFill>
    </fill>
    <fill>
      <patternFill patternType="solid">
        <fgColor rgb="FFF0FFF0"/>
        <bgColor indexed="64"/>
      </patternFill>
    </fill>
    <fill>
      <patternFill patternType="solid">
        <fgColor rgb="FFFFF0FF"/>
        <bgColor indexed="64"/>
      </patternFill>
    </fill>
    <fill>
      <patternFill patternType="solid">
        <fgColor rgb="FFF0FFF5"/>
        <bgColor indexed="64"/>
      </patternFill>
    </fill>
    <fill>
      <patternFill patternType="solid">
        <fgColor rgb="FFF0F5FF"/>
        <bgColor indexed="64"/>
      </patternFill>
    </fill>
    <fill>
      <patternFill patternType="solid">
        <fgColor rgb="FFFFFFE6"/>
        <bgColor indexed="64"/>
      </pattern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99"/>
        </stop>
      </gradientFill>
    </fill>
    <fill>
      <gradientFill degree="90">
        <stop position="0">
          <color theme="0"/>
        </stop>
        <stop position="1">
          <color rgb="FFCCFFCC"/>
        </stop>
      </gradientFill>
    </fill>
    <fill>
      <gradientFill degree="90">
        <stop position="0">
          <color theme="0"/>
        </stop>
        <stop position="1">
          <color theme="5" tint="0.8000100255012512"/>
        </stop>
      </gradientFill>
    </fill>
    <fill>
      <gradientFill degree="90">
        <stop position="0">
          <color theme="0"/>
        </stop>
        <stop position="1">
          <color theme="5" tint="0.8000100255012512"/>
        </stop>
      </gradientFill>
    </fill>
    <fill>
      <gradientFill degree="90">
        <stop position="0">
          <color theme="0"/>
        </stop>
        <stop position="1">
          <color theme="5" tint="0.8000100255012512"/>
        </stop>
      </gradientFill>
    </fill>
    <fill>
      <gradientFill degree="90">
        <stop position="0">
          <color theme="0"/>
        </stop>
        <stop position="1">
          <color theme="5" tint="0.8000100255012512"/>
        </stop>
      </gradientFill>
    </fill>
    <fill>
      <gradientFill degree="90">
        <stop position="0">
          <color theme="0"/>
        </stop>
        <stop position="1">
          <color rgb="FFFFFFCC"/>
        </stop>
      </gradientFill>
    </fill>
    <fill>
      <patternFill patternType="solid">
        <fgColor rgb="FFFFCCFF"/>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hair"/>
    </border>
    <border>
      <left style="thin"/>
      <right/>
      <top style="hair"/>
      <bottom style="hair"/>
    </border>
    <border>
      <left/>
      <right/>
      <top/>
      <bottom style="thin"/>
    </border>
    <border>
      <left style="thin"/>
      <right/>
      <top/>
      <bottom/>
    </border>
    <border>
      <left/>
      <right/>
      <top style="thin"/>
      <bottom/>
    </border>
    <border>
      <left/>
      <right style="thin"/>
      <top style="hair"/>
      <bottom/>
    </border>
    <border>
      <left/>
      <right/>
      <top style="hair"/>
      <bottom/>
    </border>
    <border>
      <left style="thin"/>
      <right/>
      <top style="hair"/>
      <bottom/>
    </border>
    <border>
      <left/>
      <right style="thin"/>
      <top style="hair"/>
      <bottom style="hair"/>
    </border>
    <border>
      <left/>
      <right/>
      <top style="hair"/>
      <bottom style="hair"/>
    </border>
    <border>
      <left/>
      <right style="thin"/>
      <top style="thin"/>
      <bottom style="hair"/>
    </border>
    <border>
      <left/>
      <right/>
      <top style="thin"/>
      <bottom style="hair"/>
    </border>
    <border>
      <left style="thin"/>
      <right style="thin"/>
      <top/>
      <bottom style="thin"/>
    </border>
    <border>
      <left style="thin"/>
      <right style="thin"/>
      <top/>
      <bottom/>
    </border>
    <border>
      <left/>
      <right/>
      <top style="thin"/>
      <bottom style="thin"/>
    </border>
    <border>
      <left style="thin"/>
      <right/>
      <top/>
      <bottom style="thin"/>
    </border>
    <border>
      <left style="thin"/>
      <right/>
      <top style="thin"/>
      <bottom style="thin"/>
    </border>
    <border>
      <left style="thin"/>
      <right style="thin"/>
      <top style="thin"/>
      <bottom/>
    </border>
    <border>
      <left/>
      <right/>
      <top/>
      <bottom style="hair"/>
    </border>
    <border>
      <left style="thin"/>
      <right/>
      <top style="thin"/>
      <bottom/>
    </border>
    <border>
      <left style="thick">
        <color theme="4"/>
      </left>
      <right/>
      <top style="thin"/>
      <bottom style="thin"/>
    </border>
    <border>
      <left style="thick">
        <color rgb="FFFFC000"/>
      </left>
      <right/>
      <top style="thin"/>
      <bottom style="hair"/>
    </border>
    <border>
      <left style="thick">
        <color rgb="FFFFC000"/>
      </left>
      <right/>
      <top style="hair"/>
      <bottom style="hair"/>
    </border>
    <border>
      <left style="thick">
        <color rgb="FFFFC000"/>
      </left>
      <right/>
      <top/>
      <bottom style="thin"/>
    </border>
    <border>
      <left style="thick">
        <color theme="5"/>
      </left>
      <right/>
      <top style="thin"/>
      <bottom style="hair"/>
    </border>
    <border>
      <left style="thick">
        <color theme="5"/>
      </left>
      <right/>
      <top style="hair"/>
      <bottom style="thin"/>
    </border>
    <border>
      <left style="thick">
        <color rgb="FF00B050"/>
      </left>
      <right/>
      <top style="thin"/>
      <bottom style="thin"/>
    </border>
    <border>
      <left style="thick">
        <color rgb="FF00B050"/>
      </left>
      <right/>
      <top style="thin"/>
      <bottom style="hair"/>
    </border>
    <border>
      <left style="thick">
        <color rgb="FF00B050"/>
      </left>
      <right/>
      <top style="hair"/>
      <bottom style="thin"/>
    </border>
    <border>
      <left style="thin"/>
      <right style="thin"/>
      <top style="thin"/>
      <bottom style="hair"/>
    </border>
    <border>
      <left style="thin"/>
      <right style="thin"/>
      <top/>
      <bottom style="hair"/>
    </border>
    <border>
      <left style="double"/>
      <right style="thin"/>
      <top style="double"/>
      <bottom/>
    </border>
    <border>
      <left style="thin"/>
      <right style="thin"/>
      <top style="double"/>
      <bottom/>
    </border>
    <border>
      <left style="thin"/>
      <right style="double"/>
      <top style="double"/>
      <bottom/>
    </border>
    <border>
      <left style="double"/>
      <right style="thin"/>
      <top/>
      <bottom style="double"/>
    </border>
    <border>
      <left style="thin"/>
      <right style="thin"/>
      <top/>
      <bottom style="double"/>
    </border>
    <border>
      <left style="thin"/>
      <right style="double"/>
      <top/>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thick">
        <color rgb="FF92D050"/>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style="medium">
        <color rgb="FFFFC000"/>
      </left>
      <right/>
      <top style="medium">
        <color rgb="FFFFC000"/>
      </top>
      <bottom/>
    </border>
    <border>
      <left/>
      <right/>
      <top style="medium">
        <color rgb="FFFFC000"/>
      </top>
      <bottom/>
    </border>
    <border>
      <left/>
      <right style="medium">
        <color rgb="FFFFC000"/>
      </right>
      <top style="medium">
        <color rgb="FFFFC000"/>
      </top>
      <bottom/>
    </border>
    <border>
      <left/>
      <right style="medium"/>
      <top/>
      <bottom/>
    </border>
    <border>
      <left style="medium">
        <color rgb="FFFFC000"/>
      </left>
      <right/>
      <top/>
      <bottom/>
    </border>
    <border>
      <left/>
      <right style="medium">
        <color rgb="FFFFC000"/>
      </right>
      <top/>
      <bottom/>
    </border>
    <border>
      <left style="medium">
        <color rgb="FFFFC000"/>
      </left>
      <right/>
      <top/>
      <bottom style="medium">
        <color rgb="FFFFC000"/>
      </bottom>
    </border>
    <border>
      <left/>
      <right/>
      <top/>
      <bottom style="medium">
        <color rgb="FFFFC000"/>
      </bottom>
    </border>
    <border>
      <left/>
      <right style="medium">
        <color rgb="FFFFC000"/>
      </right>
      <top/>
      <bottom style="medium">
        <color rgb="FFFFC000"/>
      </bottom>
    </border>
    <border>
      <left style="medium"/>
      <right/>
      <top/>
      <bottom style="medium"/>
    </border>
    <border>
      <left/>
      <right/>
      <top/>
      <bottom style="medium"/>
    </border>
    <border>
      <left/>
      <right style="medium"/>
      <top/>
      <bottom style="medium"/>
    </border>
    <border>
      <left/>
      <right/>
      <top style="medium"/>
      <bottom style="medium"/>
    </border>
    <border>
      <left style="double"/>
      <right/>
      <top style="double"/>
      <bottom/>
    </border>
    <border>
      <left/>
      <right style="double"/>
      <top style="double"/>
      <bottom/>
    </border>
    <border>
      <left style="double"/>
      <right/>
      <top/>
      <bottom/>
    </border>
    <border>
      <left/>
      <right style="double"/>
      <top/>
      <bottom/>
    </border>
    <border>
      <left style="medium">
        <color theme="4"/>
      </left>
      <right style="medium">
        <color theme="4"/>
      </right>
      <top style="medium">
        <color theme="4"/>
      </top>
      <bottom/>
    </border>
    <border>
      <left style="medium"/>
      <right style="medium">
        <color theme="5"/>
      </right>
      <top/>
      <bottom/>
    </border>
    <border>
      <left/>
      <right/>
      <top style="medium">
        <color theme="5"/>
      </top>
      <bottom/>
    </border>
    <border>
      <left/>
      <right style="medium">
        <color theme="5"/>
      </right>
      <top style="medium">
        <color theme="5"/>
      </top>
      <bottom/>
    </border>
    <border>
      <left/>
      <right style="medium">
        <color theme="5"/>
      </right>
      <top/>
      <bottom/>
    </border>
    <border>
      <left/>
      <right/>
      <top/>
      <bottom style="medium">
        <color theme="5"/>
      </bottom>
    </border>
    <border>
      <left/>
      <right style="medium">
        <color theme="5"/>
      </right>
      <top/>
      <bottom style="medium">
        <color theme="5"/>
      </bottom>
    </border>
    <border>
      <left/>
      <right/>
      <top style="medium">
        <color theme="5"/>
      </top>
      <bottom style="medium"/>
    </border>
    <border>
      <left style="medium">
        <color rgb="FF00B050"/>
      </left>
      <right/>
      <top style="medium">
        <color rgb="FF00B050"/>
      </top>
      <bottom/>
    </border>
    <border>
      <left/>
      <right/>
      <top style="medium">
        <color rgb="FF00B050"/>
      </top>
      <bottom/>
    </border>
    <border>
      <left/>
      <right style="medium">
        <color rgb="FF00B050"/>
      </right>
      <top style="medium">
        <color rgb="FF00B050"/>
      </top>
      <bottom/>
    </border>
    <border>
      <left style="medium">
        <color rgb="FF00B050"/>
      </left>
      <right/>
      <top/>
      <bottom/>
    </border>
    <border>
      <left/>
      <right style="medium">
        <color rgb="FF00B050"/>
      </right>
      <top/>
      <bottom/>
    </border>
    <border>
      <left style="medium">
        <color rgb="FF00B050"/>
      </left>
      <right/>
      <top/>
      <bottom style="medium">
        <color rgb="FF00B050"/>
      </bottom>
    </border>
    <border>
      <left/>
      <right/>
      <top/>
      <bottom style="medium">
        <color rgb="FF00B050"/>
      </bottom>
    </border>
    <border>
      <left/>
      <right style="medium">
        <color rgb="FF00B050"/>
      </right>
      <top/>
      <bottom style="medium">
        <color rgb="FF00B050"/>
      </bottom>
    </border>
    <border>
      <left style="medium">
        <color rgb="FF92D050"/>
      </left>
      <right/>
      <top style="medium">
        <color rgb="FF92D050"/>
      </top>
      <bottom style="medium">
        <color rgb="FF92D050"/>
      </bottom>
    </border>
    <border>
      <left/>
      <right/>
      <top style="medium">
        <color rgb="FF92D050"/>
      </top>
      <bottom style="medium">
        <color rgb="FF92D050"/>
      </bottom>
    </border>
    <border>
      <left style="double"/>
      <right/>
      <top/>
      <bottom style="double"/>
    </border>
    <border>
      <left/>
      <right style="double"/>
      <top/>
      <bottom style="double"/>
    </border>
    <border>
      <left style="thin"/>
      <right/>
      <top style="thin"/>
      <bottom style="double"/>
    </border>
    <border>
      <left/>
      <right/>
      <top style="thin"/>
      <bottom style="double"/>
    </border>
    <border>
      <left/>
      <right style="thin"/>
      <top/>
      <bottom/>
    </border>
    <border>
      <left style="thick"/>
      <right style="thin"/>
      <top style="thick"/>
      <bottom style="thin"/>
    </border>
    <border>
      <left style="thin"/>
      <right style="thin"/>
      <top style="thick"/>
      <bottom/>
    </border>
    <border>
      <left style="thin"/>
      <right style="thick"/>
      <top style="thick"/>
      <bottom style="thin"/>
    </border>
    <border>
      <left style="thick"/>
      <right style="thin"/>
      <top/>
      <bottom/>
    </border>
    <border>
      <left style="thin"/>
      <right style="thick"/>
      <top/>
      <bottom/>
    </border>
    <border>
      <left style="thick"/>
      <right style="thin"/>
      <top style="thick"/>
      <bottom/>
    </border>
    <border>
      <left style="thin"/>
      <right style="thick"/>
      <top style="thick"/>
      <bottom/>
    </border>
    <border>
      <left style="thick"/>
      <right style="thin"/>
      <top style="thick"/>
      <bottom style="hair"/>
    </border>
    <border>
      <left style="thin"/>
      <right style="thin"/>
      <top style="thick"/>
      <bottom style="hair"/>
    </border>
    <border>
      <left style="thin"/>
      <right style="thick"/>
      <top style="thick"/>
      <bottom style="hair"/>
    </border>
    <border>
      <left style="thick"/>
      <right style="thin"/>
      <top style="hair"/>
      <bottom style="thick"/>
    </border>
    <border>
      <left style="thin"/>
      <right style="thin"/>
      <top style="hair"/>
      <bottom style="thick"/>
    </border>
    <border>
      <left style="thin"/>
      <right style="thick"/>
      <top style="hair"/>
      <bottom style="thick"/>
    </border>
    <border>
      <left/>
      <right style="thin"/>
      <top style="thick"/>
      <bottom style="thin"/>
    </border>
    <border>
      <left/>
      <right style="thick"/>
      <top style="thick"/>
      <bottom style="thin"/>
    </border>
    <border>
      <left/>
      <right style="thick"/>
      <top/>
      <bottom/>
    </border>
    <border>
      <left style="thick"/>
      <right style="thin"/>
      <top style="thin"/>
      <bottom style="thick"/>
    </border>
    <border>
      <left/>
      <right style="thin"/>
      <top style="thin"/>
      <bottom style="thick"/>
    </border>
    <border>
      <left/>
      <right style="thick"/>
      <top style="thin"/>
      <bottom style="thick"/>
    </border>
    <border>
      <left style="double"/>
      <right style="double"/>
      <top style="double"/>
      <bottom style="double"/>
    </border>
    <border>
      <left style="medium"/>
      <right style="medium"/>
      <top/>
      <bottom/>
    </border>
    <border>
      <left style="medium"/>
      <right style="medium"/>
      <top style="medium"/>
      <bottom style="medium"/>
    </border>
    <border>
      <left>
        <color indexed="63"/>
      </left>
      <right style="thick"/>
      <top style="thin"/>
      <bottom style="thin"/>
    </border>
    <border>
      <left/>
      <right style="thin"/>
      <top style="thin"/>
      <bottom style="thin"/>
    </border>
    <border>
      <left/>
      <right style="thin"/>
      <top style="thin"/>
      <bottom style="double"/>
    </border>
    <border>
      <left style="thick"/>
      <right>
        <color indexed="63"/>
      </right>
      <top style="hair"/>
      <bottom style="hair"/>
    </border>
    <border>
      <left/>
      <right style="thick"/>
      <top style="hair"/>
      <bottom style="hair"/>
    </border>
    <border>
      <left/>
      <right style="thick">
        <color rgb="FF00B050"/>
      </right>
      <top style="thin"/>
      <bottom/>
    </border>
    <border>
      <left/>
      <right style="thick">
        <color rgb="FF00B050"/>
      </right>
      <top style="thin"/>
      <bottom style="hair"/>
    </border>
    <border>
      <left/>
      <right style="thick">
        <color rgb="FF00B050"/>
      </right>
      <top/>
      <bottom style="thin"/>
    </border>
    <border>
      <left/>
      <right style="thick">
        <color theme="5"/>
      </right>
      <top style="thin"/>
      <bottom style="hair"/>
    </border>
    <border>
      <left/>
      <right style="thick">
        <color theme="5"/>
      </right>
      <top/>
      <bottom style="thin"/>
    </border>
    <border>
      <left style="thin"/>
      <right style="medium"/>
      <top style="thin"/>
      <bottom/>
    </border>
    <border>
      <left/>
      <right style="thick">
        <color theme="4"/>
      </right>
      <top style="thin"/>
      <bottom style="thin"/>
    </border>
    <border>
      <left/>
      <right style="thick">
        <color rgb="FFFFC000"/>
      </right>
      <top style="thin"/>
      <bottom style="hair"/>
    </border>
    <border>
      <left/>
      <right style="thick">
        <color rgb="FFFFC000"/>
      </right>
      <top style="hair"/>
      <bottom style="hair"/>
    </border>
    <border>
      <left/>
      <right style="thick">
        <color rgb="FFFFC000"/>
      </right>
      <top/>
      <bottom style="thin"/>
    </border>
    <border>
      <left style="thin"/>
      <right style="thin"/>
      <top style="hair"/>
      <bottom style="hair"/>
    </border>
    <border>
      <left/>
      <right style="thick">
        <color rgb="FF92D050"/>
      </right>
      <top style="thin"/>
      <bottom style="thin"/>
    </border>
    <border>
      <left style="thin"/>
      <right/>
      <top style="hair"/>
      <bottom style="thin"/>
    </border>
    <border>
      <left style="thin"/>
      <right/>
      <top/>
      <bottom style="hair"/>
    </border>
    <border>
      <left/>
      <right style="thin"/>
      <top/>
      <bottom style="thin"/>
    </border>
    <border>
      <left style="thick"/>
      <right style="thin"/>
      <top style="thin"/>
      <bottom style="hair"/>
    </border>
    <border>
      <left style="thin"/>
      <right style="thick"/>
      <top style="thin"/>
      <bottom style="hair"/>
    </border>
    <border>
      <left style="thick"/>
      <right style="thin"/>
      <top style="hair"/>
      <bottom style="hair"/>
    </border>
    <border>
      <left style="thin"/>
      <right style="thick"/>
      <top style="hair"/>
      <bottom style="hair"/>
    </border>
    <border>
      <left style="thin"/>
      <right style="thin"/>
      <top style="hair"/>
      <bottom style="double"/>
    </border>
    <border>
      <left style="thin"/>
      <right style="thin"/>
      <top style="hair"/>
      <bottom/>
    </border>
    <border>
      <left style="thin"/>
      <right style="thin"/>
      <top style="hair"/>
      <bottom style="thin"/>
    </border>
    <border>
      <left/>
      <right style="medium">
        <color rgb="FF92D050"/>
      </right>
      <top style="medium">
        <color rgb="FF92D050"/>
      </top>
      <bottom style="medium">
        <color rgb="FF92D050"/>
      </bottom>
    </border>
    <border>
      <left style="medium">
        <color rgb="FF92D050"/>
      </left>
      <right>
        <color indexed="63"/>
      </right>
      <top>
        <color indexed="63"/>
      </top>
      <bottom>
        <color indexed="63"/>
      </bottom>
    </border>
    <border>
      <left/>
      <right style="medium">
        <color theme="1"/>
      </right>
      <top/>
      <bottom/>
    </border>
    <border>
      <left/>
      <right style="medium">
        <color theme="1"/>
      </right>
      <top/>
      <bottom style="medium"/>
    </border>
    <border>
      <left style="thin"/>
      <right/>
      <top style="double"/>
      <bottom style="thin"/>
    </border>
    <border>
      <left/>
      <right/>
      <top style="double"/>
      <bottom style="thin"/>
    </border>
    <border>
      <left style="thick"/>
      <right>
        <color indexed="63"/>
      </right>
      <top style="thick"/>
      <bottom style="thin"/>
    </border>
    <border>
      <left style="thick"/>
      <right/>
      <top style="thin"/>
      <bottom style="thick"/>
    </border>
    <border>
      <left style="thick"/>
      <right/>
      <top style="hair"/>
      <bottom style="thick"/>
    </border>
    <border>
      <left/>
      <right style="thick"/>
      <top style="hair"/>
      <bottom style="thick"/>
    </border>
    <border>
      <left style="thick"/>
      <right/>
      <top style="thick"/>
      <bottom style="hair"/>
    </border>
    <border>
      <left/>
      <right style="thick"/>
      <top style="thick"/>
      <bottom style="hair"/>
    </border>
    <border>
      <left style="thick"/>
      <right>
        <color indexed="63"/>
      </right>
      <top style="thin"/>
      <bottom style="thin"/>
    </border>
    <border>
      <left style="thick"/>
      <right>
        <color indexed="63"/>
      </right>
      <top style="thin"/>
      <bottom>
        <color indexed="63"/>
      </bottom>
    </border>
    <border>
      <left/>
      <right style="thin"/>
      <top style="thin"/>
      <bottom/>
    </border>
    <border>
      <left style="medium"/>
      <right/>
      <top style="medium"/>
      <bottom style="medium"/>
    </border>
    <border>
      <left/>
      <right style="medium"/>
      <top style="medium"/>
      <bottom style="medium"/>
    </border>
    <border>
      <left style="medium">
        <color theme="5"/>
      </left>
      <right/>
      <top/>
      <bottom/>
    </border>
    <border>
      <left/>
      <right style="medium">
        <color theme="1"/>
      </right>
      <top style="medium"/>
      <bottom/>
    </border>
    <border>
      <left style="medium">
        <color theme="4"/>
      </left>
      <right style="medium">
        <color theme="4"/>
      </right>
      <top/>
      <bottom/>
    </border>
    <border>
      <left style="medium">
        <color theme="4"/>
      </left>
      <right style="medium">
        <color theme="4"/>
      </right>
      <top/>
      <bottom style="medium">
        <color theme="4"/>
      </bottom>
    </border>
    <border>
      <left style="medium"/>
      <right/>
      <top style="medium"/>
      <bottom style="hair"/>
    </border>
    <border>
      <left/>
      <right style="medium"/>
      <top style="medium"/>
      <bottom style="hair"/>
    </border>
    <border>
      <left style="medium"/>
      <right/>
      <top style="hair"/>
      <bottom style="medium"/>
    </border>
    <border>
      <left/>
      <right style="medium"/>
      <top style="hair"/>
      <bottom style="medium"/>
    </border>
    <border>
      <left/>
      <right style="thin"/>
      <top/>
      <bottom style="medium"/>
    </border>
    <border>
      <left style="thin"/>
      <right/>
      <top/>
      <bottom style="medium"/>
    </border>
    <border>
      <left/>
      <right/>
      <top style="medium"/>
      <bottom style="hair"/>
    </border>
    <border>
      <left style="medium"/>
      <right/>
      <top style="hair"/>
      <bottom style="hair"/>
    </border>
    <border>
      <left/>
      <right style="medium"/>
      <top style="hair"/>
      <bottom style="hair"/>
    </border>
    <border>
      <left style="medium"/>
      <right/>
      <top style="thin"/>
      <bottom style="hair"/>
    </border>
    <border>
      <left/>
      <right style="medium"/>
      <top style="thin"/>
      <bottom style="hair"/>
    </border>
    <border>
      <left/>
      <right/>
      <top style="hair"/>
      <bottom style="medium"/>
    </border>
    <border>
      <left style="medium"/>
      <right/>
      <top style="medium"/>
      <bottom style="thin"/>
    </border>
    <border>
      <left/>
      <right/>
      <top style="medium"/>
      <bottom style="thin"/>
    </border>
    <border>
      <left/>
      <right style="medium"/>
      <top style="medium"/>
      <bottom style="thin"/>
    </border>
    <border>
      <left style="thin"/>
      <right/>
      <top style="medium"/>
      <bottom/>
    </border>
    <border>
      <left/>
      <right style="thin"/>
      <top style="medium"/>
      <bottom style="thin"/>
    </border>
    <border>
      <left style="medium"/>
      <right/>
      <top style="hair"/>
      <bottom style="thin"/>
    </border>
    <border>
      <left/>
      <right style="medium"/>
      <top style="hair"/>
      <bottom style="thin"/>
    </border>
    <border>
      <left style="medium"/>
      <right/>
      <top/>
      <bottom style="thin"/>
    </border>
    <border>
      <left/>
      <right style="thin"/>
      <top style="hair"/>
      <bottom style="medium"/>
    </border>
    <border>
      <left/>
      <right style="thin"/>
      <top style="medium"/>
      <bottom style="hair"/>
    </border>
    <border>
      <left/>
      <right style="thin"/>
      <top style="hair"/>
      <bottom style="thin"/>
    </border>
    <border>
      <left/>
      <right/>
      <top style="hair"/>
      <bottom style="thin"/>
    </border>
    <border>
      <left style="thin"/>
      <right style="medium"/>
      <top/>
      <bottom/>
    </border>
    <border>
      <left style="thin"/>
      <right style="medium"/>
      <top/>
      <bottom style="thin"/>
    </border>
    <border>
      <left style="medium"/>
      <right style="medium"/>
      <top style="medium"/>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822">
    <xf numFmtId="0" fontId="0" fillId="0" borderId="0" xfId="0" applyFont="1" applyAlignment="1">
      <alignment vertical="center"/>
    </xf>
    <xf numFmtId="0" fontId="0" fillId="0" borderId="0" xfId="0" applyAlignment="1">
      <alignment horizontal="right" vertical="center"/>
    </xf>
    <xf numFmtId="38" fontId="0" fillId="0" borderId="10" xfId="0" applyNumberFormat="1" applyBorder="1" applyAlignment="1">
      <alignment vertical="center"/>
    </xf>
    <xf numFmtId="49" fontId="4" fillId="0" borderId="11" xfId="66" applyNumberFormat="1" applyFont="1" applyBorder="1" applyAlignment="1" applyProtection="1">
      <alignment vertical="center"/>
      <protection/>
    </xf>
    <xf numFmtId="49" fontId="4" fillId="0" borderId="12" xfId="66" applyNumberFormat="1" applyFont="1" applyBorder="1" applyAlignment="1" applyProtection="1">
      <alignment vertical="center"/>
      <protection/>
    </xf>
    <xf numFmtId="0" fontId="69" fillId="0" borderId="0" xfId="0" applyFont="1" applyBorder="1" applyAlignment="1">
      <alignment vertical="center"/>
    </xf>
    <xf numFmtId="0" fontId="69" fillId="0" borderId="13"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0" xfId="66" applyProtection="1">
      <alignment vertical="center"/>
      <protection/>
    </xf>
    <xf numFmtId="49" fontId="3" fillId="0" borderId="0" xfId="66" applyNumberFormat="1" applyProtection="1">
      <alignment vertical="center"/>
      <protection/>
    </xf>
    <xf numFmtId="0" fontId="4" fillId="0" borderId="0" xfId="66" applyFont="1" applyProtection="1">
      <alignment vertical="center"/>
      <protection/>
    </xf>
    <xf numFmtId="0" fontId="4" fillId="0" borderId="16" xfId="66" applyFont="1" applyBorder="1" applyProtection="1">
      <alignment vertical="center"/>
      <protection/>
    </xf>
    <xf numFmtId="0" fontId="4" fillId="0" borderId="17" xfId="66" applyFont="1" applyBorder="1" applyProtection="1">
      <alignment vertical="center"/>
      <protection/>
    </xf>
    <xf numFmtId="49" fontId="4" fillId="0" borderId="18" xfId="66" applyNumberFormat="1" applyFont="1" applyBorder="1" applyAlignment="1" applyProtection="1">
      <alignment vertical="center"/>
      <protection/>
    </xf>
    <xf numFmtId="0" fontId="4" fillId="0" borderId="19" xfId="66" applyFont="1" applyBorder="1" applyProtection="1">
      <alignment vertical="center"/>
      <protection/>
    </xf>
    <xf numFmtId="0" fontId="4" fillId="0" borderId="20" xfId="66" applyFont="1" applyBorder="1" applyProtection="1">
      <alignment vertical="center"/>
      <protection/>
    </xf>
    <xf numFmtId="0" fontId="4" fillId="0" borderId="21" xfId="66" applyFont="1" applyBorder="1" applyProtection="1">
      <alignment vertical="center"/>
      <protection/>
    </xf>
    <xf numFmtId="0" fontId="4" fillId="0" borderId="22" xfId="66" applyFont="1" applyBorder="1" applyProtection="1">
      <alignment vertical="center"/>
      <protection/>
    </xf>
    <xf numFmtId="0" fontId="4" fillId="0" borderId="23" xfId="66" applyFont="1" applyBorder="1" applyProtection="1">
      <alignment vertical="center"/>
      <protection/>
    </xf>
    <xf numFmtId="0" fontId="4" fillId="0" borderId="24" xfId="66" applyFont="1" applyBorder="1" applyProtection="1">
      <alignment vertical="center"/>
      <protection/>
    </xf>
    <xf numFmtId="0" fontId="4" fillId="0" borderId="25" xfId="66" applyFont="1" applyBorder="1" applyProtection="1">
      <alignment vertical="center"/>
      <protection/>
    </xf>
    <xf numFmtId="0" fontId="4" fillId="0" borderId="14" xfId="66" applyFont="1" applyBorder="1" applyProtection="1">
      <alignment vertical="center"/>
      <protection/>
    </xf>
    <xf numFmtId="49" fontId="4" fillId="0" borderId="0" xfId="66" applyNumberFormat="1" applyFont="1" applyProtection="1">
      <alignment vertical="center"/>
      <protection/>
    </xf>
    <xf numFmtId="0" fontId="4" fillId="0" borderId="26" xfId="66" applyFont="1" applyBorder="1" applyProtection="1">
      <alignment vertical="center"/>
      <protection/>
    </xf>
    <xf numFmtId="0" fontId="4" fillId="0" borderId="13" xfId="66" applyFont="1" applyBorder="1" applyAlignment="1" applyProtection="1">
      <alignment vertical="center"/>
      <protection/>
    </xf>
    <xf numFmtId="0" fontId="4" fillId="0" borderId="26" xfId="66" applyFont="1" applyBorder="1" applyAlignment="1" applyProtection="1">
      <alignment vertical="center"/>
      <protection/>
    </xf>
    <xf numFmtId="0" fontId="4" fillId="0" borderId="11" xfId="66" applyFont="1" applyBorder="1" applyProtection="1">
      <alignment vertical="center"/>
      <protection/>
    </xf>
    <xf numFmtId="0" fontId="4" fillId="0" borderId="25" xfId="66" applyFont="1" applyBorder="1" applyAlignment="1" applyProtection="1">
      <alignment vertical="center"/>
      <protection/>
    </xf>
    <xf numFmtId="0" fontId="4" fillId="0" borderId="27" xfId="66" applyFont="1" applyBorder="1" applyAlignment="1" applyProtection="1">
      <alignment vertical="center"/>
      <protection/>
    </xf>
    <xf numFmtId="0" fontId="4" fillId="0" borderId="28" xfId="66" applyFont="1" applyBorder="1" applyProtection="1">
      <alignment vertical="center"/>
      <protection/>
    </xf>
    <xf numFmtId="0" fontId="3" fillId="0" borderId="14" xfId="66" applyBorder="1" applyProtection="1">
      <alignment vertical="center"/>
      <protection/>
    </xf>
    <xf numFmtId="182" fontId="0" fillId="0" borderId="28" xfId="0" applyNumberFormat="1" applyBorder="1" applyAlignment="1">
      <alignment horizontal="center" vertical="center"/>
    </xf>
    <xf numFmtId="0" fontId="0" fillId="0" borderId="25"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33" borderId="0" xfId="0" applyFill="1" applyAlignment="1">
      <alignment vertical="center"/>
    </xf>
    <xf numFmtId="0" fontId="69" fillId="0" borderId="0" xfId="0" applyFont="1" applyBorder="1" applyAlignment="1">
      <alignment horizontal="right" vertical="center"/>
    </xf>
    <xf numFmtId="49" fontId="0" fillId="0" borderId="0" xfId="0" applyNumberFormat="1" applyAlignment="1">
      <alignment vertical="center"/>
    </xf>
    <xf numFmtId="183" fontId="0" fillId="0" borderId="23" xfId="0" applyNumberFormat="1" applyBorder="1" applyAlignment="1">
      <alignment horizontal="center" vertical="center"/>
    </xf>
    <xf numFmtId="0" fontId="0" fillId="0" borderId="25"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184" fontId="0" fillId="0" borderId="10" xfId="52" applyNumberFormat="1" applyFont="1"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13" xfId="0" applyBorder="1" applyAlignment="1">
      <alignment vertical="center"/>
    </xf>
    <xf numFmtId="0" fontId="0" fillId="0" borderId="27" xfId="0" applyBorder="1" applyAlignment="1">
      <alignment vertical="center"/>
    </xf>
    <xf numFmtId="183" fontId="0" fillId="0" borderId="24" xfId="0" applyNumberFormat="1" applyBorder="1" applyAlignment="1" applyProtection="1">
      <alignment horizontal="center" vertical="center"/>
      <protection/>
    </xf>
    <xf numFmtId="181" fontId="0" fillId="6" borderId="0" xfId="0" applyNumberFormat="1" applyFill="1" applyAlignment="1">
      <alignment horizontal="center" vertical="center"/>
    </xf>
    <xf numFmtId="49" fontId="0" fillId="0" borderId="15" xfId="0" applyNumberFormat="1" applyBorder="1" applyAlignment="1">
      <alignment horizontal="right" vertical="center"/>
    </xf>
    <xf numFmtId="49" fontId="0" fillId="0" borderId="13" xfId="0" applyNumberFormat="1" applyBorder="1" applyAlignment="1">
      <alignment horizontal="right" vertical="center"/>
    </xf>
    <xf numFmtId="49" fontId="0" fillId="0" borderId="25" xfId="0" applyNumberFormat="1" applyBorder="1" applyAlignment="1">
      <alignment horizontal="right" vertical="center"/>
    </xf>
    <xf numFmtId="49" fontId="0" fillId="0" borderId="15" xfId="0" applyNumberFormat="1" applyBorder="1" applyAlignment="1">
      <alignment horizontal="center" vertical="center"/>
    </xf>
    <xf numFmtId="49" fontId="0" fillId="0" borderId="13" xfId="0" applyNumberFormat="1" applyBorder="1" applyAlignment="1">
      <alignment horizontal="center" vertical="center"/>
    </xf>
    <xf numFmtId="49" fontId="0" fillId="0" borderId="25" xfId="0" applyNumberFormat="1" applyBorder="1" applyAlignment="1">
      <alignment horizontal="center" vertical="center"/>
    </xf>
    <xf numFmtId="0" fontId="0" fillId="0" borderId="29" xfId="0" applyBorder="1" applyAlignment="1">
      <alignment vertical="center"/>
    </xf>
    <xf numFmtId="181" fontId="0" fillId="34" borderId="0" xfId="0" applyNumberFormat="1" applyFill="1" applyAlignment="1">
      <alignment horizontal="center" vertical="center"/>
    </xf>
    <xf numFmtId="0" fontId="0" fillId="2" borderId="25" xfId="0" applyFill="1" applyBorder="1" applyAlignment="1">
      <alignment vertical="center"/>
    </xf>
    <xf numFmtId="0" fontId="0" fillId="35" borderId="30" xfId="0" applyFill="1" applyBorder="1" applyAlignment="1">
      <alignment vertical="center"/>
    </xf>
    <xf numFmtId="0" fontId="0" fillId="35" borderId="15" xfId="0" applyFill="1" applyBorder="1" applyAlignment="1">
      <alignment vertical="center"/>
    </xf>
    <xf numFmtId="0" fontId="0" fillId="35" borderId="14" xfId="0" applyFill="1" applyBorder="1" applyAlignment="1">
      <alignment vertical="center"/>
    </xf>
    <xf numFmtId="0" fontId="0" fillId="35" borderId="13" xfId="0" applyFill="1" applyBorder="1" applyAlignment="1">
      <alignment vertical="center"/>
    </xf>
    <xf numFmtId="0" fontId="0" fillId="36" borderId="30" xfId="0" applyFill="1" applyBorder="1" applyAlignment="1">
      <alignment vertical="center"/>
    </xf>
    <xf numFmtId="0" fontId="0" fillId="36" borderId="15" xfId="0" applyFill="1" applyBorder="1" applyAlignment="1">
      <alignment vertical="center"/>
    </xf>
    <xf numFmtId="0" fontId="0" fillId="2" borderId="30" xfId="0" applyFill="1"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38" fontId="0" fillId="37" borderId="10" xfId="52" applyFont="1" applyFill="1" applyBorder="1" applyAlignment="1">
      <alignment vertical="center"/>
    </xf>
    <xf numFmtId="184" fontId="0" fillId="38" borderId="40" xfId="52" applyNumberFormat="1" applyFont="1" applyFill="1" applyBorder="1" applyAlignment="1">
      <alignment vertical="center"/>
    </xf>
    <xf numFmtId="184" fontId="0" fillId="39" borderId="10" xfId="52" applyNumberFormat="1" applyFont="1" applyFill="1" applyBorder="1" applyAlignment="1">
      <alignment vertical="center"/>
    </xf>
    <xf numFmtId="0" fontId="70" fillId="0" borderId="0" xfId="0" applyFont="1" applyBorder="1" applyAlignment="1">
      <alignment vertical="center"/>
    </xf>
    <xf numFmtId="184" fontId="0" fillId="40" borderId="23" xfId="52" applyNumberFormat="1" applyFont="1" applyFill="1" applyBorder="1" applyAlignment="1" applyProtection="1">
      <alignment vertical="center"/>
      <protection/>
    </xf>
    <xf numFmtId="184" fontId="0" fillId="41" borderId="41" xfId="52" applyNumberFormat="1" applyFont="1" applyFill="1" applyBorder="1" applyAlignment="1">
      <alignment vertical="center"/>
    </xf>
    <xf numFmtId="38" fontId="0" fillId="34" borderId="42" xfId="52" applyFont="1" applyFill="1" applyBorder="1" applyAlignment="1">
      <alignment vertical="center"/>
    </xf>
    <xf numFmtId="38" fontId="0" fillId="34" borderId="43" xfId="52" applyFont="1" applyFill="1" applyBorder="1" applyAlignment="1">
      <alignment vertical="center"/>
    </xf>
    <xf numFmtId="38" fontId="0" fillId="34" borderId="44" xfId="52" applyFont="1" applyFill="1" applyBorder="1" applyAlignment="1">
      <alignment vertical="center"/>
    </xf>
    <xf numFmtId="10" fontId="0" fillId="0" borderId="45" xfId="42" applyNumberFormat="1" applyFont="1" applyBorder="1" applyAlignment="1">
      <alignment horizontal="center" vertical="center" shrinkToFit="1"/>
    </xf>
    <xf numFmtId="10" fontId="0" fillId="0" borderId="46" xfId="42" applyNumberFormat="1" applyFont="1" applyBorder="1" applyAlignment="1">
      <alignment horizontal="center" vertical="center" shrinkToFit="1"/>
    </xf>
    <xf numFmtId="10" fontId="0" fillId="0" borderId="47" xfId="42" applyNumberFormat="1" applyFont="1" applyBorder="1" applyAlignment="1">
      <alignment horizontal="center" vertical="center" shrinkToFit="1"/>
    </xf>
    <xf numFmtId="184" fontId="0" fillId="42" borderId="23" xfId="52" applyNumberFormat="1" applyFont="1" applyFill="1" applyBorder="1" applyAlignment="1">
      <alignment vertical="center"/>
    </xf>
    <xf numFmtId="184" fontId="0" fillId="34" borderId="48" xfId="52" applyNumberFormat="1" applyFont="1" applyFill="1" applyBorder="1" applyAlignment="1">
      <alignment vertical="center"/>
    </xf>
    <xf numFmtId="184" fontId="0" fillId="34" borderId="49" xfId="52" applyNumberFormat="1" applyFont="1" applyFill="1" applyBorder="1" applyAlignment="1">
      <alignment vertical="center"/>
    </xf>
    <xf numFmtId="184" fontId="0" fillId="34" borderId="50" xfId="52" applyNumberFormat="1" applyFont="1" applyFill="1" applyBorder="1" applyAlignment="1">
      <alignment vertical="center"/>
    </xf>
    <xf numFmtId="0" fontId="0" fillId="0" borderId="0" xfId="0" applyAlignment="1">
      <alignment horizontal="left" vertical="center"/>
    </xf>
    <xf numFmtId="0" fontId="4" fillId="36" borderId="26" xfId="66" applyFont="1" applyFill="1" applyBorder="1" applyProtection="1">
      <alignment vertical="center"/>
      <protection/>
    </xf>
    <xf numFmtId="0" fontId="4" fillId="36" borderId="15" xfId="66" applyFont="1" applyFill="1" applyBorder="1" applyProtection="1">
      <alignment vertical="center"/>
      <protection/>
    </xf>
    <xf numFmtId="185" fontId="3" fillId="34" borderId="26" xfId="43" applyNumberFormat="1" applyFont="1" applyFill="1" applyBorder="1" applyAlignment="1" applyProtection="1">
      <alignment horizontal="center" vertical="center"/>
      <protection/>
    </xf>
    <xf numFmtId="0" fontId="4" fillId="35" borderId="14" xfId="66" applyFont="1" applyFill="1" applyBorder="1" applyProtection="1">
      <alignment vertical="center"/>
      <protection/>
    </xf>
    <xf numFmtId="0" fontId="4" fillId="35" borderId="15" xfId="66" applyFont="1" applyFill="1" applyBorder="1" applyProtection="1">
      <alignment vertical="center"/>
      <protection/>
    </xf>
    <xf numFmtId="0" fontId="4" fillId="35" borderId="13" xfId="66" applyFont="1" applyFill="1" applyBorder="1" applyProtection="1">
      <alignment vertical="center"/>
      <protection/>
    </xf>
    <xf numFmtId="0" fontId="4" fillId="2" borderId="14" xfId="66" applyFont="1" applyFill="1" applyBorder="1" applyProtection="1">
      <alignment vertical="center"/>
      <protection/>
    </xf>
    <xf numFmtId="0" fontId="4" fillId="2" borderId="25" xfId="66" applyFont="1" applyFill="1" applyBorder="1" applyProtection="1">
      <alignment vertical="center"/>
      <protection/>
    </xf>
    <xf numFmtId="0" fontId="4" fillId="0" borderId="25" xfId="66" applyFont="1" applyBorder="1" applyAlignment="1" applyProtection="1">
      <alignment horizontal="center" vertical="center"/>
      <protection/>
    </xf>
    <xf numFmtId="0" fontId="4" fillId="0" borderId="22" xfId="66" applyFont="1" applyBorder="1" applyAlignment="1" applyProtection="1">
      <alignment horizontal="center" vertical="center"/>
      <protection/>
    </xf>
    <xf numFmtId="0" fontId="4" fillId="0" borderId="13" xfId="66" applyFont="1" applyBorder="1" applyAlignment="1" applyProtection="1">
      <alignment horizontal="center" vertical="center"/>
      <protection/>
    </xf>
    <xf numFmtId="0" fontId="4" fillId="0" borderId="51" xfId="66" applyFont="1" applyBorder="1" applyAlignment="1" applyProtection="1">
      <alignment horizontal="center" vertical="center"/>
      <protection/>
    </xf>
    <xf numFmtId="0" fontId="4" fillId="0" borderId="15" xfId="66" applyFont="1" applyBorder="1" applyAlignment="1" applyProtection="1">
      <alignment horizontal="center" vertical="center"/>
      <protection/>
    </xf>
    <xf numFmtId="0" fontId="4" fillId="0" borderId="19" xfId="66" applyFont="1" applyBorder="1" applyAlignment="1" applyProtection="1">
      <alignment horizontal="center" vertical="center"/>
      <protection/>
    </xf>
    <xf numFmtId="0" fontId="4" fillId="0" borderId="20" xfId="66" applyFont="1" applyBorder="1" applyAlignment="1" applyProtection="1">
      <alignment horizontal="center" vertical="center"/>
      <protection/>
    </xf>
    <xf numFmtId="186" fontId="3" fillId="34" borderId="13" xfId="43" applyNumberFormat="1" applyFont="1" applyFill="1" applyBorder="1" applyAlignment="1" applyProtection="1">
      <alignment horizontal="center" vertical="center"/>
      <protection/>
    </xf>
    <xf numFmtId="49" fontId="0" fillId="0" borderId="0" xfId="0" applyNumberFormat="1" applyAlignment="1">
      <alignment horizontal="right"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25" xfId="0" applyBorder="1" applyAlignment="1">
      <alignment horizontal="center" vertical="center"/>
    </xf>
    <xf numFmtId="181" fontId="70" fillId="0" borderId="0" xfId="0" applyNumberFormat="1" applyFont="1" applyFill="1"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70" fillId="0" borderId="0" xfId="0" applyFont="1" applyAlignment="1" applyProtection="1">
      <alignment horizontal="right" vertical="center"/>
      <protection/>
    </xf>
    <xf numFmtId="0" fontId="0" fillId="0" borderId="0" xfId="0" applyBorder="1" applyAlignment="1" applyProtection="1">
      <alignment vertical="center"/>
      <protection/>
    </xf>
    <xf numFmtId="0" fontId="0" fillId="2" borderId="52" xfId="0" applyFill="1" applyBorder="1" applyAlignment="1" applyProtection="1">
      <alignment vertical="center"/>
      <protection/>
    </xf>
    <xf numFmtId="0" fontId="0" fillId="2" borderId="53" xfId="0" applyFill="1" applyBorder="1" applyAlignment="1" applyProtection="1">
      <alignment vertical="center"/>
      <protection/>
    </xf>
    <xf numFmtId="0" fontId="0" fillId="2" borderId="54" xfId="0" applyFill="1" applyBorder="1" applyAlignment="1" applyProtection="1">
      <alignment vertical="center"/>
      <protection/>
    </xf>
    <xf numFmtId="0" fontId="0" fillId="43" borderId="55" xfId="0" applyFill="1" applyBorder="1" applyAlignment="1" applyProtection="1">
      <alignment vertical="center"/>
      <protection/>
    </xf>
    <xf numFmtId="0" fontId="0" fillId="34" borderId="56" xfId="0" applyFill="1" applyBorder="1" applyAlignment="1" applyProtection="1">
      <alignment vertical="center"/>
      <protection/>
    </xf>
    <xf numFmtId="0" fontId="0" fillId="44" borderId="57" xfId="0" applyFill="1" applyBorder="1" applyAlignment="1" applyProtection="1">
      <alignment vertical="center"/>
      <protection/>
    </xf>
    <xf numFmtId="38" fontId="0" fillId="45" borderId="58" xfId="50" applyFont="1" applyFill="1" applyBorder="1" applyAlignment="1" applyProtection="1">
      <alignment vertical="center"/>
      <protection/>
    </xf>
    <xf numFmtId="0" fontId="0" fillId="43" borderId="59" xfId="0" applyFill="1" applyBorder="1" applyAlignment="1" applyProtection="1">
      <alignment vertical="center"/>
      <protection/>
    </xf>
    <xf numFmtId="0" fontId="0" fillId="0" borderId="0" xfId="0" applyFill="1" applyBorder="1" applyAlignment="1" applyProtection="1">
      <alignment vertical="center"/>
      <protection/>
    </xf>
    <xf numFmtId="0" fontId="0" fillId="2" borderId="55"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59" xfId="0" applyFill="1" applyBorder="1" applyAlignment="1" applyProtection="1">
      <alignment vertical="center"/>
      <protection/>
    </xf>
    <xf numFmtId="0" fontId="0" fillId="34" borderId="60" xfId="0" applyFill="1" applyBorder="1" applyAlignment="1" applyProtection="1">
      <alignment vertical="center"/>
      <protection/>
    </xf>
    <xf numFmtId="0" fontId="0" fillId="46" borderId="0" xfId="0" applyFill="1" applyBorder="1" applyAlignment="1" applyProtection="1">
      <alignment vertical="center"/>
      <protection/>
    </xf>
    <xf numFmtId="38" fontId="0" fillId="47" borderId="61" xfId="50" applyFont="1" applyFill="1" applyBorder="1" applyAlignment="1" applyProtection="1">
      <alignment vertical="center"/>
      <protection/>
    </xf>
    <xf numFmtId="0" fontId="71" fillId="2" borderId="0" xfId="0" applyFont="1" applyFill="1" applyBorder="1" applyAlignment="1" applyProtection="1">
      <alignment vertical="center"/>
      <protection/>
    </xf>
    <xf numFmtId="0" fontId="0" fillId="34" borderId="62" xfId="0" applyFill="1" applyBorder="1" applyAlignment="1" applyProtection="1">
      <alignment vertical="center"/>
      <protection/>
    </xf>
    <xf numFmtId="0" fontId="0" fillId="48" borderId="63" xfId="0" applyFill="1" applyBorder="1" applyAlignment="1" applyProtection="1">
      <alignment vertical="center"/>
      <protection/>
    </xf>
    <xf numFmtId="38" fontId="0" fillId="49" borderId="64" xfId="50" applyFont="1" applyFill="1" applyBorder="1" applyAlignment="1" applyProtection="1">
      <alignment vertical="center"/>
      <protection/>
    </xf>
    <xf numFmtId="0" fontId="0" fillId="34" borderId="0" xfId="0" applyFill="1" applyBorder="1" applyAlignment="1" applyProtection="1">
      <alignment vertical="center"/>
      <protection/>
    </xf>
    <xf numFmtId="0" fontId="0" fillId="43" borderId="65" xfId="0" applyFill="1" applyBorder="1" applyAlignment="1" applyProtection="1">
      <alignment vertical="center"/>
      <protection/>
    </xf>
    <xf numFmtId="0" fontId="0" fillId="43" borderId="66" xfId="0" applyFill="1" applyBorder="1" applyAlignment="1" applyProtection="1">
      <alignment vertical="center"/>
      <protection/>
    </xf>
    <xf numFmtId="0" fontId="0" fillId="43" borderId="67" xfId="0" applyFill="1" applyBorder="1" applyAlignment="1" applyProtection="1">
      <alignment vertical="center"/>
      <protection/>
    </xf>
    <xf numFmtId="0" fontId="72" fillId="34" borderId="0" xfId="0" applyFont="1" applyFill="1" applyBorder="1" applyAlignment="1" applyProtection="1">
      <alignment horizontal="center" vertical="center"/>
      <protection/>
    </xf>
    <xf numFmtId="0" fontId="0" fillId="0" borderId="68" xfId="0" applyFill="1" applyBorder="1" applyAlignment="1" applyProtection="1">
      <alignment vertical="center"/>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0" fillId="50" borderId="55" xfId="0" applyFill="1" applyBorder="1" applyAlignment="1" applyProtection="1">
      <alignment vertical="center"/>
      <protection/>
    </xf>
    <xf numFmtId="0" fontId="0" fillId="50" borderId="0" xfId="0" applyFill="1" applyBorder="1" applyAlignment="1" applyProtection="1">
      <alignment vertical="center"/>
      <protection/>
    </xf>
    <xf numFmtId="0" fontId="71" fillId="0" borderId="0" xfId="0" applyFont="1" applyFill="1" applyBorder="1" applyAlignment="1" applyProtection="1">
      <alignment vertical="center"/>
      <protection/>
    </xf>
    <xf numFmtId="0" fontId="0" fillId="0" borderId="71" xfId="0" applyBorder="1" applyAlignment="1" applyProtection="1">
      <alignment vertical="center"/>
      <protection/>
    </xf>
    <xf numFmtId="0" fontId="71" fillId="0" borderId="72" xfId="0" applyFont="1" applyFill="1" applyBorder="1" applyAlignment="1" applyProtection="1">
      <alignment vertical="center"/>
      <protection/>
    </xf>
    <xf numFmtId="0" fontId="71" fillId="2" borderId="0" xfId="0" applyFont="1" applyFill="1" applyBorder="1" applyAlignment="1" applyProtection="1">
      <alignment horizontal="center" vertical="center"/>
      <protection/>
    </xf>
    <xf numFmtId="0" fontId="0" fillId="51" borderId="73" xfId="0" applyFont="1" applyFill="1" applyBorder="1" applyAlignment="1" applyProtection="1">
      <alignment horizontal="center" vertical="center"/>
      <protection/>
    </xf>
    <xf numFmtId="0" fontId="0" fillId="50" borderId="74" xfId="0" applyFill="1" applyBorder="1" applyAlignment="1" applyProtection="1">
      <alignment vertical="center"/>
      <protection/>
    </xf>
    <xf numFmtId="0" fontId="0" fillId="34" borderId="75" xfId="0" applyFill="1" applyBorder="1" applyAlignment="1" applyProtection="1">
      <alignment vertical="center"/>
      <protection/>
    </xf>
    <xf numFmtId="0" fontId="0" fillId="52" borderId="75" xfId="0" applyFill="1" applyBorder="1" applyAlignment="1" applyProtection="1">
      <alignment vertical="center"/>
      <protection/>
    </xf>
    <xf numFmtId="38" fontId="0" fillId="53" borderId="76" xfId="50" applyFont="1" applyFill="1" applyBorder="1" applyAlignment="1" applyProtection="1">
      <alignment vertical="center"/>
      <protection/>
    </xf>
    <xf numFmtId="0" fontId="71" fillId="0" borderId="71" xfId="0" applyFont="1" applyFill="1" applyBorder="1" applyAlignment="1" applyProtection="1">
      <alignment vertical="center"/>
      <protection/>
    </xf>
    <xf numFmtId="0" fontId="0" fillId="54" borderId="0" xfId="0" applyFill="1" applyBorder="1" applyAlignment="1" applyProtection="1">
      <alignment vertical="center"/>
      <protection/>
    </xf>
    <xf numFmtId="38" fontId="0" fillId="55" borderId="77" xfId="50" applyFont="1" applyFill="1" applyBorder="1" applyAlignment="1" applyProtection="1">
      <alignment vertical="center"/>
      <protection/>
    </xf>
    <xf numFmtId="0" fontId="0" fillId="56" borderId="78" xfId="0" applyFill="1" applyBorder="1" applyAlignment="1" applyProtection="1">
      <alignment vertical="center"/>
      <protection/>
    </xf>
    <xf numFmtId="38" fontId="0" fillId="57" borderId="79" xfId="50" applyFont="1" applyFill="1" applyBorder="1" applyAlignment="1" applyProtection="1">
      <alignment vertical="center"/>
      <protection/>
    </xf>
    <xf numFmtId="0" fontId="0" fillId="50" borderId="65" xfId="0" applyFill="1" applyBorder="1" applyAlignment="1" applyProtection="1">
      <alignment vertical="center"/>
      <protection/>
    </xf>
    <xf numFmtId="0" fontId="0" fillId="50" borderId="80" xfId="0" applyFill="1" applyBorder="1" applyAlignment="1" applyProtection="1">
      <alignment vertical="center"/>
      <protection/>
    </xf>
    <xf numFmtId="0" fontId="0" fillId="50" borderId="66" xfId="0" applyFill="1" applyBorder="1" applyAlignment="1" applyProtection="1">
      <alignment vertical="center"/>
      <protection/>
    </xf>
    <xf numFmtId="0" fontId="0" fillId="58" borderId="0" xfId="0" applyFill="1" applyBorder="1" applyAlignment="1" applyProtection="1">
      <alignment vertical="center"/>
      <protection/>
    </xf>
    <xf numFmtId="0" fontId="0" fillId="58" borderId="59" xfId="0" applyFill="1" applyBorder="1" applyAlignment="1" applyProtection="1">
      <alignment vertical="center"/>
      <protection/>
    </xf>
    <xf numFmtId="0" fontId="0" fillId="0" borderId="81" xfId="0" applyBorder="1" applyAlignment="1" applyProtection="1">
      <alignment vertical="center"/>
      <protection/>
    </xf>
    <xf numFmtId="0" fontId="0" fillId="59" borderId="82" xfId="0" applyFill="1" applyBorder="1" applyAlignment="1" applyProtection="1">
      <alignment vertical="center"/>
      <protection/>
    </xf>
    <xf numFmtId="38" fontId="0" fillId="60" borderId="83" xfId="50" applyFont="1" applyFill="1" applyBorder="1" applyAlignment="1" applyProtection="1">
      <alignment vertical="center"/>
      <protection/>
    </xf>
    <xf numFmtId="0" fontId="0" fillId="0" borderId="0" xfId="0" applyBorder="1" applyAlignment="1" applyProtection="1">
      <alignment horizontal="center" vertical="center"/>
      <protection/>
    </xf>
    <xf numFmtId="0" fontId="0" fillId="0" borderId="84" xfId="0" applyBorder="1" applyAlignment="1" applyProtection="1">
      <alignment vertical="center"/>
      <protection/>
    </xf>
    <xf numFmtId="0" fontId="0" fillId="61" borderId="0" xfId="0" applyFill="1" applyBorder="1" applyAlignment="1" applyProtection="1">
      <alignment vertical="center"/>
      <protection/>
    </xf>
    <xf numFmtId="38" fontId="0" fillId="62" borderId="85" xfId="50" applyFont="1" applyFill="1" applyBorder="1" applyAlignment="1" applyProtection="1">
      <alignment vertical="center"/>
      <protection/>
    </xf>
    <xf numFmtId="0" fontId="0" fillId="0" borderId="86" xfId="0" applyBorder="1" applyAlignment="1" applyProtection="1">
      <alignment vertical="center"/>
      <protection/>
    </xf>
    <xf numFmtId="0" fontId="0" fillId="63" borderId="87" xfId="0" applyFill="1" applyBorder="1" applyAlignment="1" applyProtection="1">
      <alignment vertical="center"/>
      <protection/>
    </xf>
    <xf numFmtId="38" fontId="0" fillId="64" borderId="88" xfId="50" applyFont="1" applyFill="1" applyBorder="1" applyAlignment="1" applyProtection="1">
      <alignment vertical="center"/>
      <protection/>
    </xf>
    <xf numFmtId="0" fontId="0" fillId="58" borderId="66" xfId="0" applyFill="1" applyBorder="1" applyAlignment="1" applyProtection="1">
      <alignment vertical="center"/>
      <protection/>
    </xf>
    <xf numFmtId="0" fontId="0" fillId="58" borderId="67" xfId="0" applyFill="1" applyBorder="1" applyAlignment="1" applyProtection="1">
      <alignment vertical="center"/>
      <protection/>
    </xf>
    <xf numFmtId="0" fontId="0" fillId="34" borderId="89" xfId="0" applyFill="1" applyBorder="1" applyAlignment="1" applyProtection="1">
      <alignment vertical="center"/>
      <protection/>
    </xf>
    <xf numFmtId="0" fontId="0" fillId="65" borderId="90" xfId="0" applyFill="1" applyBorder="1" applyAlignment="1" applyProtection="1">
      <alignment vertical="center"/>
      <protection/>
    </xf>
    <xf numFmtId="0" fontId="0" fillId="36" borderId="66" xfId="0" applyFill="1" applyBorder="1" applyAlignment="1" applyProtection="1">
      <alignment vertical="center"/>
      <protection/>
    </xf>
    <xf numFmtId="0" fontId="71" fillId="0" borderId="91" xfId="0" applyFont="1" applyFill="1" applyBorder="1" applyAlignment="1" applyProtection="1">
      <alignment vertical="center"/>
      <protection/>
    </xf>
    <xf numFmtId="0" fontId="71" fillId="0" borderId="92" xfId="0" applyFont="1" applyFill="1" applyBorder="1" applyAlignment="1" applyProtection="1">
      <alignment vertical="center"/>
      <protection/>
    </xf>
    <xf numFmtId="0" fontId="71" fillId="2" borderId="66" xfId="0" applyFont="1" applyFill="1" applyBorder="1" applyAlignment="1" applyProtection="1">
      <alignment horizontal="center" vertical="center"/>
      <protection/>
    </xf>
    <xf numFmtId="0" fontId="71" fillId="2" borderId="66" xfId="0" applyFont="1" applyFill="1" applyBorder="1" applyAlignment="1" applyProtection="1">
      <alignment vertical="center"/>
      <protection/>
    </xf>
    <xf numFmtId="0" fontId="0" fillId="2" borderId="67" xfId="0" applyFill="1" applyBorder="1" applyAlignment="1" applyProtection="1">
      <alignment vertical="center"/>
      <protection/>
    </xf>
    <xf numFmtId="0" fontId="71" fillId="0" borderId="0" xfId="0" applyFont="1" applyFill="1" applyBorder="1" applyAlignment="1" applyProtection="1">
      <alignment horizontal="center" vertical="center"/>
      <protection/>
    </xf>
    <xf numFmtId="0" fontId="71" fillId="0" borderId="0" xfId="0" applyFont="1" applyBorder="1" applyAlignment="1" applyProtection="1">
      <alignment vertical="center"/>
      <protection/>
    </xf>
    <xf numFmtId="0" fontId="0" fillId="0" borderId="0" xfId="0" applyAlignment="1" applyProtection="1">
      <alignment horizontal="right" vertical="center"/>
      <protection/>
    </xf>
    <xf numFmtId="49" fontId="0" fillId="0" borderId="0" xfId="0" applyNumberFormat="1" applyAlignment="1" applyProtection="1">
      <alignment vertical="center"/>
      <protection/>
    </xf>
    <xf numFmtId="0" fontId="0" fillId="34" borderId="0" xfId="0" applyFill="1" applyAlignment="1" applyProtection="1">
      <alignment horizontal="right" vertical="center"/>
      <protection/>
    </xf>
    <xf numFmtId="0" fontId="0" fillId="0" borderId="0" xfId="0" applyAlignment="1" applyProtection="1">
      <alignment horizontal="left" vertical="center"/>
      <protection/>
    </xf>
    <xf numFmtId="182" fontId="0" fillId="0" borderId="28" xfId="0" applyNumberFormat="1" applyBorder="1" applyAlignment="1" applyProtection="1">
      <alignment horizontal="center" vertical="center"/>
      <protection/>
    </xf>
    <xf numFmtId="0" fontId="0" fillId="0" borderId="30" xfId="0" applyBorder="1" applyAlignment="1" applyProtection="1">
      <alignment vertical="center"/>
      <protection/>
    </xf>
    <xf numFmtId="0" fontId="0" fillId="66" borderId="25" xfId="0" applyFill="1" applyBorder="1" applyAlignment="1" applyProtection="1">
      <alignment vertical="center"/>
      <protection/>
    </xf>
    <xf numFmtId="0" fontId="0" fillId="0" borderId="14" xfId="0" applyBorder="1" applyAlignment="1" applyProtection="1">
      <alignment vertical="center"/>
      <protection/>
    </xf>
    <xf numFmtId="0" fontId="0" fillId="0" borderId="30" xfId="0" applyBorder="1" applyAlignment="1" applyProtection="1">
      <alignment vertical="center"/>
      <protection/>
    </xf>
    <xf numFmtId="0" fontId="0" fillId="0" borderId="15" xfId="0" applyBorder="1" applyAlignment="1" applyProtection="1">
      <alignment vertical="center"/>
      <protection/>
    </xf>
    <xf numFmtId="0" fontId="0" fillId="0" borderId="14" xfId="0" applyBorder="1" applyAlignment="1" applyProtection="1">
      <alignment vertical="center"/>
      <protection/>
    </xf>
    <xf numFmtId="0" fontId="0" fillId="67" borderId="30" xfId="0" applyFill="1" applyBorder="1" applyAlignment="1" applyProtection="1">
      <alignment vertical="center"/>
      <protection/>
    </xf>
    <xf numFmtId="0" fontId="0" fillId="68" borderId="15" xfId="0" applyFill="1" applyBorder="1" applyAlignment="1" applyProtection="1">
      <alignment vertical="center"/>
      <protection/>
    </xf>
    <xf numFmtId="0" fontId="0" fillId="0" borderId="24" xfId="0" applyBorder="1" applyAlignment="1" applyProtection="1">
      <alignment vertical="center"/>
      <protection/>
    </xf>
    <xf numFmtId="0" fontId="0" fillId="69" borderId="14" xfId="0" applyFill="1" applyBorder="1" applyAlignment="1" applyProtection="1">
      <alignment vertical="center"/>
      <protection/>
    </xf>
    <xf numFmtId="0" fontId="0" fillId="70" borderId="0" xfId="0" applyFill="1" applyBorder="1" applyAlignment="1" applyProtection="1">
      <alignment vertical="center"/>
      <protection/>
    </xf>
    <xf numFmtId="0" fontId="0" fillId="71" borderId="14" xfId="0" applyFill="1" applyBorder="1" applyAlignment="1" applyProtection="1">
      <alignment vertical="center"/>
      <protection/>
    </xf>
    <xf numFmtId="0" fontId="0" fillId="72" borderId="0" xfId="0" applyFill="1" applyBorder="1" applyAlignment="1" applyProtection="1">
      <alignment vertical="center"/>
      <protection/>
    </xf>
    <xf numFmtId="0" fontId="0" fillId="73" borderId="14" xfId="0" applyFill="1" applyBorder="1" applyAlignment="1" applyProtection="1">
      <alignment vertical="center"/>
      <protection/>
    </xf>
    <xf numFmtId="0" fontId="0" fillId="74" borderId="0" xfId="0" applyFill="1" applyBorder="1" applyAlignment="1" applyProtection="1">
      <alignment vertical="center"/>
      <protection/>
    </xf>
    <xf numFmtId="184" fontId="0" fillId="0" borderId="24" xfId="52" applyNumberFormat="1" applyFont="1" applyBorder="1" applyAlignment="1" applyProtection="1">
      <alignment vertical="center"/>
      <protection/>
    </xf>
    <xf numFmtId="0" fontId="0" fillId="0" borderId="25" xfId="0" applyBorder="1" applyAlignment="1" applyProtection="1">
      <alignment vertical="center"/>
      <protection/>
    </xf>
    <xf numFmtId="0" fontId="0" fillId="75" borderId="15" xfId="0" applyFill="1" applyBorder="1" applyAlignment="1" applyProtection="1">
      <alignment vertical="center"/>
      <protection/>
    </xf>
    <xf numFmtId="0" fontId="0" fillId="76" borderId="0" xfId="0" applyFill="1" applyBorder="1" applyAlignment="1" applyProtection="1">
      <alignment horizontal="left" vertical="center"/>
      <protection/>
    </xf>
    <xf numFmtId="0" fontId="0" fillId="77" borderId="0" xfId="0" applyFill="1" applyBorder="1" applyAlignment="1" applyProtection="1">
      <alignment horizontal="left" vertical="center"/>
      <protection/>
    </xf>
    <xf numFmtId="0" fontId="0" fillId="78" borderId="0" xfId="0" applyFill="1" applyBorder="1" applyAlignment="1" applyProtection="1">
      <alignment horizontal="left" vertical="center"/>
      <protection/>
    </xf>
    <xf numFmtId="0" fontId="0" fillId="79" borderId="25" xfId="0" applyFill="1" applyBorder="1" applyAlignment="1" applyProtection="1">
      <alignment horizontal="left" vertical="center"/>
      <protection/>
    </xf>
    <xf numFmtId="184" fontId="0" fillId="34" borderId="24" xfId="52" applyNumberFormat="1" applyFont="1" applyFill="1" applyBorder="1" applyAlignment="1" applyProtection="1">
      <alignment vertical="center"/>
      <protection/>
    </xf>
    <xf numFmtId="0" fontId="0" fillId="0" borderId="15"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46" xfId="0" applyBorder="1" applyAlignment="1" applyProtection="1">
      <alignment vertical="center"/>
      <protection/>
    </xf>
    <xf numFmtId="0" fontId="0" fillId="0" borderId="93" xfId="0" applyBorder="1" applyAlignment="1" applyProtection="1">
      <alignment vertical="center"/>
      <protection/>
    </xf>
    <xf numFmtId="0" fontId="0" fillId="0" borderId="94" xfId="0" applyBorder="1" applyAlignment="1" applyProtection="1">
      <alignment horizontal="left" vertical="center"/>
      <protection/>
    </xf>
    <xf numFmtId="184" fontId="0" fillId="34" borderId="10" xfId="52" applyNumberFormat="1" applyFont="1" applyFill="1" applyBorder="1" applyAlignment="1" applyProtection="1">
      <alignment vertical="center"/>
      <protection locked="0"/>
    </xf>
    <xf numFmtId="184" fontId="0" fillId="0" borderId="95" xfId="52" applyNumberFormat="1" applyFont="1" applyBorder="1" applyAlignment="1" applyProtection="1">
      <alignment vertical="center"/>
      <protection locked="0"/>
    </xf>
    <xf numFmtId="0" fontId="73" fillId="0" borderId="0" xfId="0" applyFont="1" applyAlignment="1">
      <alignment horizontal="righ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74" fillId="0" borderId="0" xfId="0" applyFont="1" applyAlignment="1">
      <alignment horizontal="center" vertical="center"/>
    </xf>
    <xf numFmtId="38" fontId="0" fillId="0" borderId="0" xfId="0" applyNumberFormat="1" applyAlignment="1">
      <alignment vertical="center"/>
    </xf>
    <xf numFmtId="38" fontId="0" fillId="0" borderId="0" xfId="0" applyNumberFormat="1" applyBorder="1" applyAlignment="1">
      <alignment vertical="center"/>
    </xf>
    <xf numFmtId="181" fontId="70" fillId="0" borderId="0" xfId="0" applyNumberFormat="1" applyFont="1" applyFill="1" applyAlignment="1" applyProtection="1">
      <alignment vertical="center"/>
      <protection/>
    </xf>
    <xf numFmtId="181" fontId="75" fillId="0" borderId="0" xfId="0" applyNumberFormat="1" applyFont="1" applyFill="1" applyAlignment="1" applyProtection="1">
      <alignment horizontal="right" vertical="center"/>
      <protection/>
    </xf>
    <xf numFmtId="184" fontId="0" fillId="80" borderId="96" xfId="52" applyNumberFormat="1" applyFont="1" applyFill="1" applyBorder="1" applyAlignment="1" applyProtection="1">
      <alignment vertical="center"/>
      <protection locked="0"/>
    </xf>
    <xf numFmtId="184" fontId="0" fillId="81" borderId="97" xfId="52" applyNumberFormat="1" applyFont="1" applyFill="1" applyBorder="1" applyAlignment="1" applyProtection="1">
      <alignment vertical="center"/>
      <protection locked="0"/>
    </xf>
    <xf numFmtId="184" fontId="0" fillId="82" borderId="98" xfId="52" applyNumberFormat="1" applyFont="1" applyFill="1" applyBorder="1" applyAlignment="1" applyProtection="1">
      <alignment vertical="center"/>
      <protection locked="0"/>
    </xf>
    <xf numFmtId="184" fontId="0" fillId="34" borderId="99" xfId="52" applyNumberFormat="1" applyFont="1" applyFill="1" applyBorder="1" applyAlignment="1" applyProtection="1">
      <alignment vertical="center"/>
      <protection locked="0"/>
    </xf>
    <xf numFmtId="184" fontId="0" fillId="34" borderId="100" xfId="52" applyNumberFormat="1" applyFont="1" applyFill="1" applyBorder="1" applyAlignment="1" applyProtection="1">
      <alignment vertical="center"/>
      <protection locked="0"/>
    </xf>
    <xf numFmtId="184" fontId="0" fillId="0" borderId="28" xfId="52" applyNumberFormat="1" applyFont="1" applyBorder="1" applyAlignment="1" applyProtection="1">
      <alignment vertical="center"/>
      <protection/>
    </xf>
    <xf numFmtId="184" fontId="0" fillId="34" borderId="101" xfId="52" applyNumberFormat="1" applyFont="1" applyFill="1" applyBorder="1" applyAlignment="1" applyProtection="1">
      <alignment vertical="center"/>
      <protection locked="0"/>
    </xf>
    <xf numFmtId="184" fontId="0" fillId="34" borderId="97" xfId="52" applyNumberFormat="1" applyFont="1" applyFill="1" applyBorder="1" applyAlignment="1" applyProtection="1">
      <alignment vertical="center"/>
      <protection locked="0"/>
    </xf>
    <xf numFmtId="184" fontId="0" fillId="34" borderId="102" xfId="52" applyNumberFormat="1" applyFont="1" applyFill="1" applyBorder="1" applyAlignment="1" applyProtection="1">
      <alignment vertical="center"/>
      <protection locked="0"/>
    </xf>
    <xf numFmtId="184" fontId="0" fillId="0" borderId="103" xfId="52" applyNumberFormat="1" applyFont="1" applyFill="1" applyBorder="1" applyAlignment="1" applyProtection="1">
      <alignment vertical="center"/>
      <protection locked="0"/>
    </xf>
    <xf numFmtId="184" fontId="0" fillId="0" borderId="104" xfId="52" applyNumberFormat="1" applyFont="1" applyFill="1" applyBorder="1" applyAlignment="1" applyProtection="1">
      <alignment vertical="center"/>
      <protection locked="0"/>
    </xf>
    <xf numFmtId="184" fontId="0" fillId="0" borderId="105" xfId="52" applyNumberFormat="1" applyFont="1" applyFill="1" applyBorder="1" applyAlignment="1" applyProtection="1">
      <alignment vertical="center"/>
      <protection locked="0"/>
    </xf>
    <xf numFmtId="184" fontId="0" fillId="0" borderId="106" xfId="52" applyNumberFormat="1" applyFont="1" applyFill="1" applyBorder="1" applyAlignment="1" applyProtection="1">
      <alignment vertical="center"/>
      <protection locked="0"/>
    </xf>
    <xf numFmtId="184" fontId="0" fillId="0" borderId="107" xfId="52" applyNumberFormat="1" applyFont="1" applyFill="1" applyBorder="1" applyAlignment="1" applyProtection="1">
      <alignment vertical="center"/>
      <protection locked="0"/>
    </xf>
    <xf numFmtId="184" fontId="0" fillId="0" borderId="108" xfId="52" applyNumberFormat="1" applyFont="1" applyFill="1" applyBorder="1" applyAlignment="1" applyProtection="1">
      <alignment vertical="center"/>
      <protection locked="0"/>
    </xf>
    <xf numFmtId="184" fontId="0" fillId="0" borderId="96" xfId="52" applyNumberFormat="1" applyFont="1" applyBorder="1" applyAlignment="1" applyProtection="1">
      <alignment vertical="center"/>
      <protection locked="0"/>
    </xf>
    <xf numFmtId="184" fontId="0" fillId="0" borderId="109" xfId="52" applyNumberFormat="1" applyFont="1" applyBorder="1" applyAlignment="1" applyProtection="1">
      <alignment vertical="center"/>
      <protection locked="0"/>
    </xf>
    <xf numFmtId="184" fontId="0" fillId="0" borderId="110" xfId="52" applyNumberFormat="1" applyFont="1" applyBorder="1" applyAlignment="1" applyProtection="1">
      <alignment vertical="center"/>
      <protection locked="0"/>
    </xf>
    <xf numFmtId="184" fontId="0" fillId="0" borderId="99" xfId="52" applyNumberFormat="1" applyFont="1" applyBorder="1" applyAlignment="1" applyProtection="1">
      <alignment vertical="center"/>
      <protection locked="0"/>
    </xf>
    <xf numFmtId="184" fontId="0" fillId="0" borderId="111" xfId="52" applyNumberFormat="1" applyFont="1" applyBorder="1" applyAlignment="1" applyProtection="1">
      <alignment vertical="center"/>
      <protection locked="0"/>
    </xf>
    <xf numFmtId="184" fontId="0" fillId="0" borderId="112" xfId="52" applyNumberFormat="1" applyFont="1" applyBorder="1" applyAlignment="1" applyProtection="1">
      <alignment vertical="center"/>
      <protection locked="0"/>
    </xf>
    <xf numFmtId="184" fontId="0" fillId="0" borderId="113" xfId="52" applyNumberFormat="1" applyFont="1" applyBorder="1" applyAlignment="1" applyProtection="1">
      <alignment vertical="center"/>
      <protection locked="0"/>
    </xf>
    <xf numFmtId="184" fontId="0" fillId="0" borderId="114" xfId="52" applyNumberFormat="1" applyFont="1" applyBorder="1" applyAlignment="1" applyProtection="1">
      <alignment vertical="center"/>
      <protection locked="0"/>
    </xf>
    <xf numFmtId="0" fontId="73" fillId="2" borderId="25" xfId="0" applyFont="1" applyFill="1" applyBorder="1" applyAlignment="1">
      <alignment vertical="center"/>
    </xf>
    <xf numFmtId="0" fontId="73" fillId="35" borderId="15" xfId="0" applyFont="1" applyFill="1" applyBorder="1" applyAlignment="1">
      <alignment vertical="center"/>
    </xf>
    <xf numFmtId="0" fontId="73" fillId="0" borderId="30" xfId="0" applyFont="1" applyBorder="1" applyAlignment="1">
      <alignment vertical="center"/>
    </xf>
    <xf numFmtId="0" fontId="76" fillId="0" borderId="25" xfId="0" applyFont="1" applyBorder="1" applyAlignment="1">
      <alignment vertical="center"/>
    </xf>
    <xf numFmtId="0" fontId="73" fillId="36" borderId="15" xfId="0" applyFont="1" applyFill="1" applyBorder="1" applyAlignment="1">
      <alignment vertical="center"/>
    </xf>
    <xf numFmtId="49" fontId="77" fillId="0" borderId="25" xfId="0" applyNumberFormat="1" applyFont="1" applyBorder="1" applyAlignment="1">
      <alignment horizontal="righ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196" fontId="0" fillId="0" borderId="10" xfId="42" applyNumberFormat="1" applyFont="1" applyBorder="1" applyAlignment="1">
      <alignment vertical="center"/>
    </xf>
    <xf numFmtId="40" fontId="0" fillId="0" borderId="10" xfId="0" applyNumberFormat="1" applyBorder="1" applyAlignment="1">
      <alignment vertical="center"/>
    </xf>
    <xf numFmtId="182" fontId="0" fillId="0" borderId="0" xfId="0" applyNumberFormat="1" applyAlignment="1">
      <alignment vertical="center"/>
    </xf>
    <xf numFmtId="182" fontId="0" fillId="0" borderId="10" xfId="0" applyNumberFormat="1" applyBorder="1" applyAlignment="1">
      <alignment vertical="center"/>
    </xf>
    <xf numFmtId="0" fontId="78" fillId="0" borderId="0" xfId="0" applyFont="1" applyAlignment="1" applyProtection="1">
      <alignment vertical="center"/>
      <protection/>
    </xf>
    <xf numFmtId="38" fontId="69" fillId="34" borderId="0" xfId="50" applyFont="1" applyFill="1" applyBorder="1" applyAlignment="1" applyProtection="1">
      <alignment horizontal="center" vertical="center"/>
      <protection/>
    </xf>
    <xf numFmtId="0" fontId="10" fillId="7" borderId="115" xfId="66" applyFont="1" applyFill="1" applyBorder="1" applyAlignment="1" applyProtection="1">
      <alignment horizontal="center" vertical="center"/>
      <protection locked="0"/>
    </xf>
    <xf numFmtId="0" fontId="79" fillId="0" borderId="0" xfId="0" applyFont="1" applyAlignment="1" applyProtection="1">
      <alignment vertical="center"/>
      <protection/>
    </xf>
    <xf numFmtId="0" fontId="79" fillId="0" borderId="0" xfId="0" applyFont="1" applyAlignment="1" applyProtection="1">
      <alignment horizontal="center" vertical="center"/>
      <protection/>
    </xf>
    <xf numFmtId="0" fontId="0" fillId="0" borderId="66" xfId="0" applyBorder="1" applyAlignment="1" applyProtection="1">
      <alignment vertical="center"/>
      <protection/>
    </xf>
    <xf numFmtId="0" fontId="0" fillId="83" borderId="52" xfId="0" applyFill="1" applyBorder="1" applyAlignment="1" applyProtection="1">
      <alignment vertical="center"/>
      <protection/>
    </xf>
    <xf numFmtId="0" fontId="0" fillId="84" borderId="53" xfId="0" applyFill="1" applyBorder="1" applyAlignment="1" applyProtection="1">
      <alignment vertical="center"/>
      <protection/>
    </xf>
    <xf numFmtId="0" fontId="0" fillId="85" borderId="54" xfId="0" applyFill="1" applyBorder="1" applyAlignment="1" applyProtection="1">
      <alignment vertical="center"/>
      <protection/>
    </xf>
    <xf numFmtId="0" fontId="0" fillId="86" borderId="54" xfId="0" applyFill="1" applyBorder="1" applyAlignment="1" applyProtection="1">
      <alignment vertical="center"/>
      <protection/>
    </xf>
    <xf numFmtId="182" fontId="0" fillId="0" borderId="0" xfId="0" applyNumberFormat="1" applyAlignment="1" applyProtection="1">
      <alignment vertical="center"/>
      <protection/>
    </xf>
    <xf numFmtId="0" fontId="0" fillId="87" borderId="65" xfId="0" applyFill="1" applyBorder="1" applyAlignment="1" applyProtection="1">
      <alignment vertical="center"/>
      <protection/>
    </xf>
    <xf numFmtId="0" fontId="0" fillId="88" borderId="66" xfId="0" applyFill="1" applyBorder="1" applyAlignment="1" applyProtection="1">
      <alignment vertical="center"/>
      <protection/>
    </xf>
    <xf numFmtId="0" fontId="0" fillId="89" borderId="67" xfId="0" applyFill="1" applyBorder="1" applyAlignment="1" applyProtection="1">
      <alignment vertical="center"/>
      <protection/>
    </xf>
    <xf numFmtId="0" fontId="0" fillId="90" borderId="59" xfId="0" applyFill="1" applyBorder="1" applyAlignment="1" applyProtection="1">
      <alignment horizontal="center" vertical="center"/>
      <protection/>
    </xf>
    <xf numFmtId="0" fontId="0" fillId="91" borderId="52" xfId="0" applyFill="1" applyBorder="1" applyAlignment="1" applyProtection="1">
      <alignment vertical="center"/>
      <protection/>
    </xf>
    <xf numFmtId="0" fontId="0" fillId="0" borderId="59" xfId="0" applyBorder="1" applyAlignment="1" applyProtection="1">
      <alignment horizontal="center" vertical="center"/>
      <protection/>
    </xf>
    <xf numFmtId="0" fontId="0" fillId="0" borderId="59" xfId="0" applyBorder="1" applyAlignment="1" applyProtection="1">
      <alignment vertical="center"/>
      <protection/>
    </xf>
    <xf numFmtId="0" fontId="0" fillId="92" borderId="59" xfId="0" applyFill="1" applyBorder="1" applyAlignment="1" applyProtection="1">
      <alignment vertical="center"/>
      <protection/>
    </xf>
    <xf numFmtId="0" fontId="0" fillId="93" borderId="59" xfId="0" applyFill="1" applyBorder="1" applyAlignment="1" applyProtection="1">
      <alignment vertical="center"/>
      <protection/>
    </xf>
    <xf numFmtId="0" fontId="0" fillId="94" borderId="65" xfId="0" applyFill="1" applyBorder="1" applyAlignment="1" applyProtection="1">
      <alignment vertical="center"/>
      <protection/>
    </xf>
    <xf numFmtId="0" fontId="0" fillId="0" borderId="59" xfId="0" applyBorder="1" applyAlignment="1" applyProtection="1">
      <alignment vertical="center"/>
      <protection/>
    </xf>
    <xf numFmtId="0" fontId="0" fillId="95" borderId="52" xfId="0" applyFill="1" applyBorder="1" applyAlignment="1" applyProtection="1">
      <alignment vertical="center"/>
      <protection/>
    </xf>
    <xf numFmtId="0" fontId="0" fillId="0" borderId="116" xfId="0" applyBorder="1" applyAlignment="1" applyProtection="1">
      <alignment vertical="center"/>
      <protection/>
    </xf>
    <xf numFmtId="0" fontId="0" fillId="96" borderId="116" xfId="0" applyFill="1" applyBorder="1" applyAlignment="1" applyProtection="1">
      <alignment vertical="center"/>
      <protection/>
    </xf>
    <xf numFmtId="0" fontId="0" fillId="97" borderId="52" xfId="0" applyFill="1" applyBorder="1" applyAlignment="1" applyProtection="1">
      <alignment horizontal="center" vertical="center"/>
      <protection/>
    </xf>
    <xf numFmtId="0" fontId="0" fillId="98" borderId="65" xfId="0" applyFill="1" applyBorder="1" applyAlignment="1" applyProtection="1">
      <alignment vertical="center"/>
      <protection/>
    </xf>
    <xf numFmtId="0" fontId="0" fillId="99" borderId="67" xfId="0" applyFill="1" applyBorder="1" applyAlignment="1" applyProtection="1">
      <alignment vertical="center"/>
      <protection/>
    </xf>
    <xf numFmtId="0" fontId="0" fillId="0" borderId="67" xfId="0" applyBorder="1" applyAlignment="1" applyProtection="1">
      <alignment vertical="center"/>
      <protection/>
    </xf>
    <xf numFmtId="0" fontId="0" fillId="100" borderId="67" xfId="0" applyFill="1" applyBorder="1" applyAlignment="1" applyProtection="1">
      <alignment vertical="center"/>
      <protection/>
    </xf>
    <xf numFmtId="0" fontId="0" fillId="0" borderId="0" xfId="0" applyAlignment="1" applyProtection="1">
      <alignment vertical="center"/>
      <protection/>
    </xf>
    <xf numFmtId="0" fontId="80" fillId="7" borderId="115" xfId="0" applyFont="1" applyFill="1" applyBorder="1" applyAlignment="1" applyProtection="1">
      <alignment horizontal="center" vertical="center"/>
      <protection/>
    </xf>
    <xf numFmtId="14" fontId="0" fillId="34" borderId="0" xfId="0" applyNumberFormat="1" applyFont="1" applyFill="1" applyBorder="1" applyAlignment="1" applyProtection="1">
      <alignment vertical="center" shrinkToFit="1"/>
      <protection/>
    </xf>
    <xf numFmtId="38" fontId="69" fillId="34" borderId="13" xfId="50" applyFont="1" applyFill="1" applyBorder="1" applyAlignment="1" applyProtection="1">
      <alignment vertical="top"/>
      <protection/>
    </xf>
    <xf numFmtId="184" fontId="0" fillId="101" borderId="41" xfId="52" applyNumberFormat="1" applyFont="1" applyFill="1" applyBorder="1" applyAlignment="1">
      <alignment horizontal="right" vertical="center"/>
    </xf>
    <xf numFmtId="0" fontId="0" fillId="58" borderId="55" xfId="0" applyFill="1" applyBorder="1" applyAlignment="1" applyProtection="1">
      <alignment vertical="center"/>
      <protection/>
    </xf>
    <xf numFmtId="0" fontId="0" fillId="58" borderId="65" xfId="0" applyFill="1" applyBorder="1" applyAlignment="1" applyProtection="1">
      <alignment vertical="center"/>
      <protection/>
    </xf>
    <xf numFmtId="0" fontId="0" fillId="36" borderId="55" xfId="0" applyFill="1" applyBorder="1" applyAlignment="1" applyProtection="1">
      <alignment vertical="center"/>
      <protection/>
    </xf>
    <xf numFmtId="0" fontId="0" fillId="36" borderId="65" xfId="0" applyFill="1" applyBorder="1" applyAlignment="1" applyProtection="1">
      <alignment vertical="center"/>
      <protection/>
    </xf>
    <xf numFmtId="0" fontId="0" fillId="0" borderId="72" xfId="0" applyBorder="1" applyAlignment="1" applyProtection="1">
      <alignment vertical="center"/>
      <protection/>
    </xf>
    <xf numFmtId="0" fontId="76" fillId="0" borderId="59" xfId="0" applyFont="1" applyFill="1" applyBorder="1" applyAlignment="1" applyProtection="1">
      <alignment vertical="center"/>
      <protection/>
    </xf>
    <xf numFmtId="0" fontId="78" fillId="0" borderId="0" xfId="0" applyFont="1" applyAlignment="1" applyProtection="1">
      <alignment horizontal="center" vertical="center"/>
      <protection/>
    </xf>
    <xf numFmtId="0" fontId="0" fillId="0" borderId="0" xfId="0" applyAlignment="1">
      <alignment horizontal="center" vertical="center"/>
    </xf>
    <xf numFmtId="0" fontId="0" fillId="6" borderId="117" xfId="0" applyFill="1" applyBorder="1" applyAlignment="1" applyProtection="1">
      <alignment horizontal="center" vertical="center"/>
      <protection locked="0"/>
    </xf>
    <xf numFmtId="0" fontId="0" fillId="102" borderId="118" xfId="0"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103" borderId="15" xfId="0" applyFill="1" applyBorder="1" applyAlignment="1" applyProtection="1">
      <alignment horizontal="center" vertical="center"/>
      <protection/>
    </xf>
    <xf numFmtId="0" fontId="0" fillId="104" borderId="0" xfId="0" applyFill="1" applyBorder="1" applyAlignment="1" applyProtection="1">
      <alignment horizontal="center" vertical="center"/>
      <protection/>
    </xf>
    <xf numFmtId="0" fontId="0" fillId="105" borderId="0" xfId="0" applyFill="1" applyBorder="1" applyAlignment="1" applyProtection="1">
      <alignment horizontal="center" vertical="center"/>
      <protection/>
    </xf>
    <xf numFmtId="0" fontId="0" fillId="106" borderId="0" xfId="0" applyFill="1" applyBorder="1" applyAlignment="1" applyProtection="1">
      <alignment horizontal="center" vertical="center"/>
      <protection/>
    </xf>
    <xf numFmtId="0" fontId="0" fillId="0" borderId="119" xfId="0" applyBorder="1" applyAlignment="1" applyProtection="1">
      <alignment horizontal="center" vertical="center"/>
      <protection/>
    </xf>
    <xf numFmtId="0" fontId="0" fillId="107" borderId="15" xfId="0" applyFill="1" applyBorder="1" applyAlignment="1" applyProtection="1">
      <alignment horizontal="center" vertical="center"/>
      <protection/>
    </xf>
    <xf numFmtId="0" fontId="0" fillId="108" borderId="25" xfId="0" applyFill="1" applyBorder="1" applyAlignment="1" applyProtection="1">
      <alignment horizontal="center" vertical="center"/>
      <protection/>
    </xf>
    <xf numFmtId="0" fontId="0" fillId="0" borderId="120" xfId="0" applyBorder="1" applyAlignment="1" applyProtection="1">
      <alignment horizontal="center" vertical="center"/>
      <protection/>
    </xf>
    <xf numFmtId="0" fontId="81" fillId="34" borderId="0" xfId="66" applyFont="1" applyFill="1" applyBorder="1" applyAlignment="1">
      <alignment vertical="center" shrinkToFit="1"/>
      <protection/>
    </xf>
    <xf numFmtId="184" fontId="0" fillId="109" borderId="26" xfId="52" applyNumberFormat="1" applyFont="1" applyFill="1" applyBorder="1" applyAlignment="1" applyProtection="1">
      <alignment vertical="center"/>
      <protection/>
    </xf>
    <xf numFmtId="38" fontId="0" fillId="6" borderId="121" xfId="52" applyFont="1" applyFill="1" applyBorder="1" applyAlignment="1" applyProtection="1">
      <alignment vertical="center"/>
      <protection locked="0"/>
    </xf>
    <xf numFmtId="38" fontId="0" fillId="6" borderId="122" xfId="52" applyFont="1" applyFill="1" applyBorder="1" applyAlignment="1" applyProtection="1">
      <alignment vertical="center"/>
      <protection locked="0"/>
    </xf>
    <xf numFmtId="0" fontId="4" fillId="110" borderId="15" xfId="66" applyFont="1" applyFill="1" applyBorder="1" applyProtection="1">
      <alignment vertical="center"/>
      <protection/>
    </xf>
    <xf numFmtId="0" fontId="4" fillId="111" borderId="30" xfId="66" applyFont="1" applyFill="1" applyBorder="1" applyProtection="1">
      <alignment vertical="center"/>
      <protection/>
    </xf>
    <xf numFmtId="0" fontId="4" fillId="111" borderId="15" xfId="66" applyFont="1" applyFill="1" applyBorder="1" applyProtection="1">
      <alignment vertical="center"/>
      <protection/>
    </xf>
    <xf numFmtId="0" fontId="4" fillId="111" borderId="25" xfId="66" applyFont="1" applyFill="1" applyBorder="1" applyProtection="1">
      <alignment vertical="center"/>
      <protection/>
    </xf>
    <xf numFmtId="0" fontId="4" fillId="111" borderId="123" xfId="66" applyFont="1" applyFill="1" applyBorder="1" applyProtection="1">
      <alignment vertical="center"/>
      <protection/>
    </xf>
    <xf numFmtId="0" fontId="4" fillId="111" borderId="11" xfId="66" applyFont="1" applyFill="1" applyBorder="1" applyAlignment="1" applyProtection="1">
      <alignment vertical="center"/>
      <protection/>
    </xf>
    <xf numFmtId="0" fontId="4" fillId="111" borderId="22" xfId="66" applyFont="1" applyFill="1" applyBorder="1" applyProtection="1">
      <alignment vertical="center"/>
      <protection/>
    </xf>
    <xf numFmtId="0" fontId="4" fillId="111" borderId="124" xfId="66" applyFont="1" applyFill="1" applyBorder="1" applyProtection="1">
      <alignment vertical="center"/>
      <protection/>
    </xf>
    <xf numFmtId="0" fontId="4" fillId="111" borderId="0" xfId="66" applyFont="1" applyFill="1" applyBorder="1" applyAlignment="1" applyProtection="1">
      <alignment horizontal="left" vertical="center"/>
      <protection/>
    </xf>
    <xf numFmtId="0" fontId="4" fillId="111" borderId="13" xfId="66" applyFont="1" applyFill="1" applyBorder="1" applyProtection="1">
      <alignment vertical="center"/>
      <protection/>
    </xf>
    <xf numFmtId="0" fontId="4" fillId="111" borderId="125" xfId="66" applyFont="1" applyFill="1" applyBorder="1" applyProtection="1">
      <alignment vertical="center"/>
      <protection/>
    </xf>
    <xf numFmtId="38" fontId="3" fillId="111" borderId="30" xfId="50" applyFont="1" applyFill="1" applyBorder="1" applyAlignment="1" applyProtection="1">
      <alignment horizontal="center" vertical="center" wrapText="1"/>
      <protection/>
    </xf>
    <xf numFmtId="0" fontId="4" fillId="112" borderId="11" xfId="66" applyFont="1" applyFill="1" applyBorder="1" applyAlignment="1">
      <alignment vertical="center"/>
      <protection/>
    </xf>
    <xf numFmtId="0" fontId="4" fillId="112" borderId="22" xfId="66" applyFont="1" applyFill="1" applyBorder="1" applyProtection="1">
      <alignment vertical="center"/>
      <protection/>
    </xf>
    <xf numFmtId="0" fontId="4" fillId="112" borderId="126" xfId="66" applyFont="1" applyFill="1" applyBorder="1" applyProtection="1">
      <alignment vertical="center"/>
      <protection/>
    </xf>
    <xf numFmtId="0" fontId="4" fillId="112" borderId="26" xfId="66" applyFont="1" applyFill="1" applyBorder="1" applyAlignment="1">
      <alignment horizontal="left" vertical="center"/>
      <protection/>
    </xf>
    <xf numFmtId="0" fontId="4" fillId="112" borderId="13" xfId="66" applyFont="1" applyFill="1" applyBorder="1" applyProtection="1">
      <alignment vertical="center"/>
      <protection/>
    </xf>
    <xf numFmtId="0" fontId="4" fillId="112" borderId="127" xfId="66" applyFont="1" applyFill="1" applyBorder="1" applyProtection="1">
      <alignment vertical="center"/>
      <protection/>
    </xf>
    <xf numFmtId="0" fontId="4" fillId="112" borderId="0" xfId="66" applyFont="1" applyFill="1" applyBorder="1" applyAlignment="1">
      <alignment horizontal="left" vertical="center"/>
      <protection/>
    </xf>
    <xf numFmtId="0" fontId="4" fillId="112" borderId="13" xfId="66" applyFont="1" applyFill="1" applyBorder="1" applyAlignment="1">
      <alignment horizontal="left" vertical="center"/>
      <protection/>
    </xf>
    <xf numFmtId="38" fontId="3" fillId="111" borderId="10" xfId="50" applyFont="1" applyFill="1" applyBorder="1" applyAlignment="1" applyProtection="1">
      <alignment horizontal="center" vertical="center"/>
      <protection/>
    </xf>
    <xf numFmtId="38" fontId="3" fillId="111" borderId="28" xfId="50" applyFont="1" applyFill="1" applyBorder="1" applyAlignment="1" applyProtection="1">
      <alignment horizontal="center" vertical="center" wrapText="1"/>
      <protection/>
    </xf>
    <xf numFmtId="38" fontId="3" fillId="111" borderId="28" xfId="50" applyFont="1" applyFill="1" applyBorder="1" applyAlignment="1" applyProtection="1">
      <alignment horizontal="center" vertical="center"/>
      <protection/>
    </xf>
    <xf numFmtId="38" fontId="3" fillId="111" borderId="41" xfId="50" applyFont="1" applyFill="1" applyBorder="1" applyAlignment="1" applyProtection="1">
      <alignment horizontal="center" vertical="center"/>
      <protection/>
    </xf>
    <xf numFmtId="38" fontId="3" fillId="111" borderId="40" xfId="50" applyFont="1" applyFill="1" applyBorder="1" applyAlignment="1" applyProtection="1">
      <alignment horizontal="center" vertical="center"/>
      <protection/>
    </xf>
    <xf numFmtId="38" fontId="3" fillId="111" borderId="23" xfId="50" applyFont="1" applyFill="1" applyBorder="1" applyAlignment="1" applyProtection="1">
      <alignment horizontal="center" vertical="center"/>
      <protection/>
    </xf>
    <xf numFmtId="38" fontId="3" fillId="112" borderId="40" xfId="50" applyFont="1" applyFill="1" applyBorder="1" applyAlignment="1" applyProtection="1">
      <alignment horizontal="center" vertical="center"/>
      <protection/>
    </xf>
    <xf numFmtId="38" fontId="3" fillId="112" borderId="28" xfId="50" applyFont="1" applyFill="1" applyBorder="1" applyAlignment="1" applyProtection="1">
      <alignment horizontal="center" vertical="center" wrapText="1"/>
      <protection/>
    </xf>
    <xf numFmtId="38" fontId="3" fillId="112" borderId="128" xfId="50" applyFont="1" applyFill="1" applyBorder="1" applyAlignment="1" applyProtection="1">
      <alignment horizontal="center" vertical="center" wrapText="1"/>
      <protection/>
    </xf>
    <xf numFmtId="38" fontId="3" fillId="112" borderId="24" xfId="50" applyFont="1" applyFill="1" applyBorder="1" applyAlignment="1" applyProtection="1">
      <alignment horizontal="center" vertical="center"/>
      <protection/>
    </xf>
    <xf numFmtId="0" fontId="4" fillId="113" borderId="15" xfId="66" applyFont="1" applyFill="1" applyBorder="1" applyProtection="1">
      <alignment vertical="center"/>
      <protection/>
    </xf>
    <xf numFmtId="0" fontId="4" fillId="113" borderId="0" xfId="66" applyFont="1" applyFill="1" applyProtection="1">
      <alignment vertical="center"/>
      <protection/>
    </xf>
    <xf numFmtId="49" fontId="4" fillId="113" borderId="0" xfId="66" applyNumberFormat="1" applyFont="1" applyFill="1" applyProtection="1">
      <alignment vertical="center"/>
      <protection/>
    </xf>
    <xf numFmtId="0" fontId="4" fillId="113" borderId="13" xfId="66" applyFont="1" applyFill="1" applyBorder="1" applyProtection="1">
      <alignment vertical="center"/>
      <protection/>
    </xf>
    <xf numFmtId="0" fontId="4" fillId="114" borderId="25" xfId="66" applyFont="1" applyFill="1" applyBorder="1" applyProtection="1">
      <alignment vertical="center"/>
      <protection/>
    </xf>
    <xf numFmtId="0" fontId="4" fillId="114" borderId="129" xfId="66" applyFont="1" applyFill="1" applyBorder="1" applyProtection="1">
      <alignment vertical="center"/>
      <protection/>
    </xf>
    <xf numFmtId="0" fontId="4" fillId="115" borderId="11" xfId="66" applyFont="1" applyFill="1" applyBorder="1">
      <alignment vertical="center"/>
      <protection/>
    </xf>
    <xf numFmtId="0" fontId="4" fillId="115" borderId="22" xfId="66" applyFont="1" applyFill="1" applyBorder="1" applyProtection="1">
      <alignment vertical="center"/>
      <protection/>
    </xf>
    <xf numFmtId="0" fontId="4" fillId="115" borderId="130" xfId="66" applyFont="1" applyFill="1" applyBorder="1" applyProtection="1">
      <alignment vertical="center"/>
      <protection/>
    </xf>
    <xf numFmtId="0" fontId="4" fillId="115" borderId="12" xfId="66" applyFont="1" applyFill="1" applyBorder="1" applyAlignment="1">
      <alignment vertical="center"/>
      <protection/>
    </xf>
    <xf numFmtId="0" fontId="4" fillId="115" borderId="20" xfId="66" applyFont="1" applyFill="1" applyBorder="1" applyProtection="1">
      <alignment vertical="center"/>
      <protection/>
    </xf>
    <xf numFmtId="0" fontId="4" fillId="115" borderId="131" xfId="66" applyFont="1" applyFill="1" applyBorder="1" applyProtection="1">
      <alignment vertical="center"/>
      <protection/>
    </xf>
    <xf numFmtId="0" fontId="4" fillId="115" borderId="26" xfId="66" applyFont="1" applyFill="1" applyBorder="1" applyAlignment="1">
      <alignment vertical="center"/>
      <protection/>
    </xf>
    <xf numFmtId="0" fontId="4" fillId="115" borderId="13" xfId="66" applyFont="1" applyFill="1" applyBorder="1" applyProtection="1">
      <alignment vertical="center"/>
      <protection/>
    </xf>
    <xf numFmtId="0" fontId="4" fillId="115" borderId="132" xfId="66" applyFont="1" applyFill="1" applyBorder="1" applyProtection="1">
      <alignment vertical="center"/>
      <protection/>
    </xf>
    <xf numFmtId="38" fontId="3" fillId="115" borderId="40" xfId="50" applyFont="1" applyFill="1" applyBorder="1" applyAlignment="1" applyProtection="1">
      <alignment vertical="center"/>
      <protection/>
    </xf>
    <xf numFmtId="38" fontId="3" fillId="115" borderId="28" xfId="50" applyFont="1" applyFill="1" applyBorder="1" applyAlignment="1" applyProtection="1">
      <alignment horizontal="center" vertical="center" wrapText="1"/>
      <protection/>
    </xf>
    <xf numFmtId="38" fontId="3" fillId="115" borderId="30" xfId="50" applyFont="1" applyFill="1" applyBorder="1" applyAlignment="1" applyProtection="1">
      <alignment horizontal="center" vertical="center" wrapText="1"/>
      <protection/>
    </xf>
    <xf numFmtId="38" fontId="3" fillId="115" borderId="133" xfId="50" applyFont="1" applyFill="1" applyBorder="1" applyAlignment="1" applyProtection="1">
      <alignment vertical="center"/>
      <protection/>
    </xf>
    <xf numFmtId="38" fontId="3" fillId="115" borderId="12" xfId="50" applyFont="1" applyFill="1" applyBorder="1" applyAlignment="1" applyProtection="1">
      <alignment vertical="center"/>
      <protection/>
    </xf>
    <xf numFmtId="38" fontId="3" fillId="115" borderId="23" xfId="50" applyFont="1" applyFill="1" applyBorder="1" applyAlignment="1" applyProtection="1">
      <alignment vertical="center"/>
      <protection/>
    </xf>
    <xf numFmtId="0" fontId="0" fillId="110" borderId="15" xfId="0" applyFill="1" applyBorder="1" applyAlignment="1">
      <alignment vertical="center"/>
    </xf>
    <xf numFmtId="0" fontId="0" fillId="110" borderId="134" xfId="0" applyFill="1" applyBorder="1" applyAlignment="1">
      <alignment vertical="center"/>
    </xf>
    <xf numFmtId="0" fontId="0" fillId="111" borderId="30" xfId="0" applyFill="1" applyBorder="1" applyAlignment="1">
      <alignment vertical="center"/>
    </xf>
    <xf numFmtId="0" fontId="0" fillId="111" borderId="15" xfId="0" applyFill="1" applyBorder="1" applyAlignment="1">
      <alignment vertical="center"/>
    </xf>
    <xf numFmtId="0" fontId="0" fillId="111" borderId="25" xfId="0" applyFill="1" applyBorder="1" applyAlignment="1">
      <alignment vertical="center"/>
    </xf>
    <xf numFmtId="0" fontId="0" fillId="111" borderId="11" xfId="0" applyFill="1" applyBorder="1" applyAlignment="1">
      <alignment vertical="center"/>
    </xf>
    <xf numFmtId="0" fontId="0" fillId="111" borderId="22" xfId="0" applyFill="1" applyBorder="1" applyAlignment="1">
      <alignment vertical="center"/>
    </xf>
    <xf numFmtId="0" fontId="0" fillId="111" borderId="0" xfId="0" applyFill="1" applyBorder="1" applyAlignment="1">
      <alignment horizontal="left" vertical="center"/>
    </xf>
    <xf numFmtId="0" fontId="0" fillId="111" borderId="13" xfId="0" applyFill="1" applyBorder="1" applyAlignment="1">
      <alignment vertical="center"/>
    </xf>
    <xf numFmtId="0" fontId="0" fillId="112" borderId="11" xfId="0" applyFill="1" applyBorder="1" applyAlignment="1">
      <alignment vertical="center"/>
    </xf>
    <xf numFmtId="0" fontId="0" fillId="112" borderId="22" xfId="0" applyFill="1" applyBorder="1" applyAlignment="1">
      <alignment vertical="center"/>
    </xf>
    <xf numFmtId="0" fontId="0" fillId="112" borderId="26" xfId="0" applyFill="1" applyBorder="1" applyAlignment="1">
      <alignment horizontal="left" vertical="center"/>
    </xf>
    <xf numFmtId="0" fontId="0" fillId="112" borderId="13" xfId="0" applyFill="1" applyBorder="1" applyAlignment="1">
      <alignment vertical="center"/>
    </xf>
    <xf numFmtId="0" fontId="0" fillId="112" borderId="135" xfId="0" applyFill="1" applyBorder="1" applyAlignment="1">
      <alignment horizontal="left" vertical="center"/>
    </xf>
    <xf numFmtId="0" fontId="0" fillId="112" borderId="13" xfId="0" applyFill="1" applyBorder="1" applyAlignment="1">
      <alignment horizontal="left" vertical="center"/>
    </xf>
    <xf numFmtId="0" fontId="0" fillId="35" borderId="15" xfId="0" applyFill="1" applyBorder="1" applyAlignment="1">
      <alignment vertical="center"/>
    </xf>
    <xf numFmtId="0" fontId="0" fillId="35" borderId="13" xfId="0" applyFill="1" applyBorder="1" applyAlignment="1">
      <alignment vertical="center"/>
    </xf>
    <xf numFmtId="0" fontId="0" fillId="113" borderId="15" xfId="0" applyFill="1" applyBorder="1" applyAlignment="1">
      <alignment vertical="center"/>
    </xf>
    <xf numFmtId="0" fontId="0" fillId="113" borderId="0" xfId="0" applyFill="1" applyAlignment="1">
      <alignment vertical="center"/>
    </xf>
    <xf numFmtId="49" fontId="0" fillId="113" borderId="15" xfId="0" applyNumberFormat="1" applyFill="1" applyBorder="1" applyAlignment="1">
      <alignment horizontal="right" vertical="center"/>
    </xf>
    <xf numFmtId="49" fontId="77" fillId="113" borderId="15" xfId="0" applyNumberFormat="1" applyFont="1" applyFill="1" applyBorder="1" applyAlignment="1">
      <alignment horizontal="right" vertical="center"/>
    </xf>
    <xf numFmtId="0" fontId="0" fillId="113" borderId="13" xfId="0" applyFill="1" applyBorder="1" applyAlignment="1">
      <alignment vertical="center"/>
    </xf>
    <xf numFmtId="49" fontId="0" fillId="113" borderId="13" xfId="0" applyNumberFormat="1" applyFill="1" applyBorder="1" applyAlignment="1">
      <alignment horizontal="right" vertical="center"/>
    </xf>
    <xf numFmtId="49" fontId="77" fillId="113" borderId="13" xfId="0" applyNumberFormat="1" applyFont="1" applyFill="1" applyBorder="1" applyAlignment="1">
      <alignment horizontal="right" vertical="center"/>
    </xf>
    <xf numFmtId="0" fontId="0" fillId="115" borderId="11" xfId="0" applyFill="1" applyBorder="1" applyAlignment="1">
      <alignment vertical="center"/>
    </xf>
    <xf numFmtId="0" fontId="0" fillId="115" borderId="22" xfId="0" applyFill="1" applyBorder="1" applyAlignment="1">
      <alignment vertical="center"/>
    </xf>
    <xf numFmtId="0" fontId="0" fillId="115" borderId="136" xfId="0" applyFill="1" applyBorder="1" applyAlignment="1">
      <alignment vertical="center"/>
    </xf>
    <xf numFmtId="0" fontId="0" fillId="115" borderId="29" xfId="0" applyFill="1" applyBorder="1" applyAlignment="1">
      <alignment vertical="center"/>
    </xf>
    <xf numFmtId="0" fontId="0" fillId="115" borderId="12" xfId="0" applyFill="1" applyBorder="1" applyAlignment="1">
      <alignment vertical="center"/>
    </xf>
    <xf numFmtId="0" fontId="0" fillId="115" borderId="20" xfId="0" applyFill="1" applyBorder="1" applyAlignment="1">
      <alignment vertical="center"/>
    </xf>
    <xf numFmtId="0" fontId="0" fillId="115" borderId="131" xfId="0" applyFill="1" applyBorder="1" applyAlignment="1">
      <alignment vertical="center"/>
    </xf>
    <xf numFmtId="0" fontId="0" fillId="115" borderId="14" xfId="0" applyFill="1" applyBorder="1" applyAlignment="1">
      <alignment vertical="center"/>
    </xf>
    <xf numFmtId="0" fontId="0" fillId="115" borderId="13" xfId="0" applyFill="1" applyBorder="1" applyAlignment="1">
      <alignment vertical="center"/>
    </xf>
    <xf numFmtId="0" fontId="0" fillId="2" borderId="25" xfId="0" applyFill="1" applyBorder="1" applyAlignment="1">
      <alignment vertical="center"/>
    </xf>
    <xf numFmtId="0" fontId="0" fillId="114" borderId="25" xfId="0" applyFill="1" applyBorder="1" applyAlignment="1">
      <alignment vertical="center"/>
    </xf>
    <xf numFmtId="186" fontId="3" fillId="34" borderId="137" xfId="43" applyNumberFormat="1" applyFont="1" applyFill="1" applyBorder="1" applyAlignment="1" applyProtection="1">
      <alignment horizontal="center" vertical="center"/>
      <protection/>
    </xf>
    <xf numFmtId="184" fontId="0" fillId="116" borderId="138" xfId="52" applyNumberFormat="1" applyFont="1" applyFill="1" applyBorder="1" applyAlignment="1" applyProtection="1">
      <alignment vertical="center"/>
      <protection locked="0"/>
    </xf>
    <xf numFmtId="184" fontId="0" fillId="117" borderId="40" xfId="52" applyNumberFormat="1" applyFont="1" applyFill="1" applyBorder="1" applyAlignment="1" applyProtection="1">
      <alignment vertical="center"/>
      <protection locked="0"/>
    </xf>
    <xf numFmtId="184" fontId="0" fillId="118" borderId="139" xfId="52" applyNumberFormat="1" applyFont="1" applyFill="1" applyBorder="1" applyAlignment="1" applyProtection="1">
      <alignment vertical="center"/>
      <protection locked="0"/>
    </xf>
    <xf numFmtId="184" fontId="0" fillId="119" borderId="140" xfId="52" applyNumberFormat="1" applyFont="1" applyFill="1" applyBorder="1" applyAlignment="1" applyProtection="1">
      <alignment vertical="center"/>
      <protection locked="0"/>
    </xf>
    <xf numFmtId="184" fontId="0" fillId="120" borderId="133" xfId="52" applyNumberFormat="1" applyFont="1" applyFill="1" applyBorder="1" applyAlignment="1" applyProtection="1">
      <alignment vertical="center"/>
      <protection locked="0"/>
    </xf>
    <xf numFmtId="184" fontId="0" fillId="121" borderId="141" xfId="52" applyNumberFormat="1" applyFont="1" applyFill="1" applyBorder="1" applyAlignment="1" applyProtection="1">
      <alignment vertical="center"/>
      <protection locked="0"/>
    </xf>
    <xf numFmtId="184" fontId="0" fillId="122" borderId="140" xfId="52" applyNumberFormat="1" applyFont="1" applyFill="1" applyBorder="1" applyAlignment="1" applyProtection="1">
      <alignment vertical="center"/>
      <protection locked="0"/>
    </xf>
    <xf numFmtId="184" fontId="0" fillId="123" borderId="133" xfId="52" applyNumberFormat="1" applyFont="1" applyFill="1" applyBorder="1" applyAlignment="1" applyProtection="1">
      <alignment vertical="center"/>
      <protection locked="0"/>
    </xf>
    <xf numFmtId="184" fontId="0" fillId="124" borderId="141" xfId="52" applyNumberFormat="1" applyFont="1" applyFill="1" applyBorder="1" applyAlignment="1" applyProtection="1">
      <alignment vertical="center"/>
      <protection locked="0"/>
    </xf>
    <xf numFmtId="184" fontId="0" fillId="125" borderId="140" xfId="52" applyNumberFormat="1" applyFont="1" applyFill="1" applyBorder="1" applyAlignment="1" applyProtection="1">
      <alignment vertical="center"/>
      <protection locked="0"/>
    </xf>
    <xf numFmtId="184" fontId="0" fillId="126" borderId="133" xfId="52" applyNumberFormat="1" applyFont="1" applyFill="1" applyBorder="1" applyAlignment="1" applyProtection="1">
      <alignment vertical="center"/>
      <protection locked="0"/>
    </xf>
    <xf numFmtId="184" fontId="0" fillId="127" borderId="141" xfId="52" applyNumberFormat="1" applyFont="1" applyFill="1" applyBorder="1" applyAlignment="1" applyProtection="1">
      <alignment vertical="center"/>
      <protection locked="0"/>
    </xf>
    <xf numFmtId="184" fontId="0" fillId="128" borderId="106" xfId="52" applyNumberFormat="1" applyFont="1" applyFill="1" applyBorder="1" applyAlignment="1" applyProtection="1">
      <alignment vertical="center"/>
      <protection locked="0"/>
    </xf>
    <xf numFmtId="184" fontId="0" fillId="129" borderId="107" xfId="52" applyNumberFormat="1" applyFont="1" applyFill="1" applyBorder="1" applyAlignment="1" applyProtection="1">
      <alignment vertical="center"/>
      <protection locked="0"/>
    </xf>
    <xf numFmtId="184" fontId="0" fillId="130" borderId="108" xfId="52" applyNumberFormat="1" applyFont="1" applyFill="1" applyBorder="1" applyAlignment="1" applyProtection="1">
      <alignment vertical="center"/>
      <protection locked="0"/>
    </xf>
    <xf numFmtId="184" fontId="0" fillId="131" borderId="138" xfId="52" applyNumberFormat="1" applyFont="1" applyFill="1" applyBorder="1" applyAlignment="1" applyProtection="1">
      <alignment vertical="center"/>
      <protection locked="0"/>
    </xf>
    <xf numFmtId="184" fontId="0" fillId="132" borderId="40" xfId="52" applyNumberFormat="1" applyFont="1" applyFill="1" applyBorder="1" applyAlignment="1" applyProtection="1">
      <alignment vertical="center"/>
      <protection locked="0"/>
    </xf>
    <xf numFmtId="184" fontId="0" fillId="133" borderId="139" xfId="52" applyNumberFormat="1" applyFont="1" applyFill="1" applyBorder="1" applyAlignment="1" applyProtection="1">
      <alignment vertical="center"/>
      <protection locked="0"/>
    </xf>
    <xf numFmtId="38" fontId="0" fillId="134" borderId="40" xfId="52" applyFont="1" applyFill="1" applyBorder="1" applyAlignment="1">
      <alignment vertical="center"/>
    </xf>
    <xf numFmtId="38" fontId="0" fillId="135" borderId="133" xfId="52" applyFont="1" applyFill="1" applyBorder="1" applyAlignment="1">
      <alignment vertical="center"/>
    </xf>
    <xf numFmtId="38" fontId="0" fillId="136" borderId="142" xfId="52" applyFont="1" applyFill="1" applyBorder="1" applyAlignment="1">
      <alignment vertical="center"/>
    </xf>
    <xf numFmtId="184" fontId="0" fillId="137" borderId="133" xfId="52" applyNumberFormat="1" applyFont="1" applyFill="1" applyBorder="1" applyAlignment="1">
      <alignment vertical="center"/>
    </xf>
    <xf numFmtId="184" fontId="0" fillId="138" borderId="143" xfId="52" applyNumberFormat="1" applyFont="1" applyFill="1" applyBorder="1" applyAlignment="1">
      <alignment vertical="center"/>
    </xf>
    <xf numFmtId="184" fontId="0" fillId="139" borderId="40" xfId="52" applyNumberFormat="1" applyFont="1" applyFill="1" applyBorder="1" applyAlignment="1">
      <alignment vertical="center"/>
    </xf>
    <xf numFmtId="184" fontId="0" fillId="140" borderId="144" xfId="52" applyNumberFormat="1" applyFont="1" applyFill="1" applyBorder="1" applyAlignment="1">
      <alignment vertical="center"/>
    </xf>
    <xf numFmtId="184" fontId="0" fillId="0" borderId="40" xfId="52" applyNumberFormat="1" applyFont="1" applyBorder="1" applyAlignment="1">
      <alignment vertical="center"/>
    </xf>
    <xf numFmtId="184" fontId="0" fillId="0" borderId="144" xfId="52" applyNumberFormat="1" applyFont="1" applyBorder="1" applyAlignment="1">
      <alignment vertical="center"/>
    </xf>
    <xf numFmtId="0" fontId="73" fillId="0" borderId="0" xfId="0" applyFont="1" applyFill="1" applyBorder="1" applyAlignment="1" applyProtection="1">
      <alignment vertical="center"/>
      <protection/>
    </xf>
    <xf numFmtId="38" fontId="76" fillId="0" borderId="0" xfId="61" applyNumberFormat="1" applyFont="1" applyFill="1" applyBorder="1" applyAlignment="1" applyProtection="1">
      <alignment vertical="center"/>
      <protection/>
    </xf>
    <xf numFmtId="0" fontId="0" fillId="34" borderId="145" xfId="0" applyFill="1" applyBorder="1" applyAlignment="1" applyProtection="1">
      <alignment vertical="center"/>
      <protection/>
    </xf>
    <xf numFmtId="38" fontId="76" fillId="34" borderId="146" xfId="61" applyNumberFormat="1" applyFont="1" applyFill="1" applyBorder="1" applyAlignment="1" applyProtection="1">
      <alignment horizontal="center" vertical="center"/>
      <protection/>
    </xf>
    <xf numFmtId="38" fontId="76" fillId="36" borderId="147" xfId="61" applyNumberFormat="1" applyFont="1" applyFill="1" applyBorder="1" applyAlignment="1" applyProtection="1">
      <alignment vertical="center"/>
      <protection/>
    </xf>
    <xf numFmtId="0" fontId="0" fillId="36" borderId="148" xfId="0" applyFill="1" applyBorder="1" applyAlignment="1" applyProtection="1">
      <alignment vertical="center"/>
      <protection/>
    </xf>
    <xf numFmtId="0" fontId="73" fillId="0" borderId="0" xfId="0" applyFont="1" applyBorder="1" applyAlignment="1" applyProtection="1">
      <alignment vertical="center" wrapText="1"/>
      <protection/>
    </xf>
    <xf numFmtId="0" fontId="73" fillId="0" borderId="0" xfId="0" applyFont="1" applyBorder="1" applyAlignment="1" applyProtection="1">
      <alignment horizontal="center" vertical="center" wrapText="1"/>
      <protection/>
    </xf>
    <xf numFmtId="38" fontId="76" fillId="0" borderId="0" xfId="61" applyNumberFormat="1" applyFont="1" applyBorder="1" applyAlignment="1" applyProtection="1">
      <alignment horizontal="center" vertical="center"/>
      <protection/>
    </xf>
    <xf numFmtId="181" fontId="0" fillId="0" borderId="0" xfId="0" applyNumberFormat="1" applyAlignment="1" applyProtection="1">
      <alignment vertical="center"/>
      <protection/>
    </xf>
    <xf numFmtId="0" fontId="71" fillId="34" borderId="0" xfId="0" applyFont="1" applyFill="1" applyBorder="1" applyAlignment="1" applyProtection="1">
      <alignment horizontal="center" vertical="center"/>
      <protection/>
    </xf>
    <xf numFmtId="38" fontId="76" fillId="0" borderId="52" xfId="50" applyFont="1" applyFill="1" applyBorder="1" applyAlignment="1" applyProtection="1">
      <alignment vertical="center"/>
      <protection/>
    </xf>
    <xf numFmtId="38" fontId="76" fillId="0" borderId="54" xfId="50" applyFont="1" applyFill="1" applyBorder="1" applyAlignment="1" applyProtection="1">
      <alignment vertical="center"/>
      <protection/>
    </xf>
    <xf numFmtId="0" fontId="0" fillId="0" borderId="65" xfId="0" applyFill="1" applyBorder="1" applyAlignment="1" applyProtection="1">
      <alignment vertical="center"/>
      <protection/>
    </xf>
    <xf numFmtId="0" fontId="0" fillId="0" borderId="67" xfId="0" applyFill="1" applyBorder="1" applyAlignment="1" applyProtection="1">
      <alignment vertical="center"/>
      <protection/>
    </xf>
    <xf numFmtId="38" fontId="76" fillId="0" borderId="66" xfId="50" applyFont="1" applyFill="1" applyBorder="1" applyAlignment="1" applyProtection="1">
      <alignment horizontal="center" vertical="center"/>
      <protection/>
    </xf>
    <xf numFmtId="38" fontId="76" fillId="0" borderId="0" xfId="50" applyFont="1" applyFill="1" applyBorder="1" applyAlignment="1" applyProtection="1">
      <alignment horizontal="center" vertical="center"/>
      <protection/>
    </xf>
    <xf numFmtId="0" fontId="73" fillId="50" borderId="53" xfId="0" applyFont="1" applyFill="1" applyBorder="1" applyAlignment="1" applyProtection="1">
      <alignment vertical="center"/>
      <protection/>
    </xf>
    <xf numFmtId="0" fontId="0" fillId="50" borderId="53" xfId="0" applyFill="1" applyBorder="1" applyAlignment="1" applyProtection="1">
      <alignment vertical="center"/>
      <protection/>
    </xf>
    <xf numFmtId="0" fontId="0" fillId="50" borderId="54" xfId="0" applyFill="1" applyBorder="1" applyAlignment="1" applyProtection="1">
      <alignment vertical="center"/>
      <protection/>
    </xf>
    <xf numFmtId="0" fontId="73" fillId="50" borderId="0" xfId="0" applyFont="1" applyFill="1" applyBorder="1" applyAlignment="1" applyProtection="1">
      <alignment vertical="center"/>
      <protection/>
    </xf>
    <xf numFmtId="0" fontId="71" fillId="50" borderId="59" xfId="0" applyFont="1" applyFill="1" applyBorder="1" applyAlignment="1" applyProtection="1">
      <alignment vertical="center"/>
      <protection/>
    </xf>
    <xf numFmtId="0" fontId="73" fillId="50" borderId="59" xfId="0" applyFont="1" applyFill="1" applyBorder="1" applyAlignment="1" applyProtection="1">
      <alignment vertical="center"/>
      <protection/>
    </xf>
    <xf numFmtId="0" fontId="73" fillId="50" borderId="66" xfId="0" applyFont="1" applyFill="1" applyBorder="1" applyAlignment="1" applyProtection="1">
      <alignment vertical="center"/>
      <protection/>
    </xf>
    <xf numFmtId="0" fontId="73" fillId="50" borderId="59" xfId="0" applyFont="1" applyFill="1" applyBorder="1" applyAlignment="1" applyProtection="1">
      <alignment vertical="center" wrapText="1"/>
      <protection/>
    </xf>
    <xf numFmtId="0" fontId="73" fillId="50" borderId="66" xfId="0" applyFont="1" applyFill="1" applyBorder="1" applyAlignment="1" applyProtection="1">
      <alignment vertical="center" wrapText="1"/>
      <protection/>
    </xf>
    <xf numFmtId="0" fontId="73" fillId="50" borderId="67" xfId="0" applyFont="1" applyFill="1" applyBorder="1" applyAlignment="1" applyProtection="1">
      <alignment vertical="center" wrapText="1"/>
      <protection/>
    </xf>
    <xf numFmtId="38" fontId="0" fillId="0" borderId="59" xfId="50" applyFont="1" applyBorder="1" applyAlignment="1" applyProtection="1">
      <alignment vertical="center"/>
      <protection/>
    </xf>
    <xf numFmtId="0" fontId="0" fillId="141" borderId="54" xfId="0" applyFill="1" applyBorder="1" applyAlignment="1" applyProtection="1">
      <alignment vertical="center"/>
      <protection/>
    </xf>
    <xf numFmtId="0" fontId="0" fillId="142" borderId="59" xfId="0" applyFill="1" applyBorder="1" applyAlignment="1" applyProtection="1">
      <alignment vertical="center"/>
      <protection/>
    </xf>
    <xf numFmtId="0" fontId="0" fillId="143" borderId="66" xfId="0" applyFill="1" applyBorder="1" applyAlignment="1" applyProtection="1">
      <alignment vertical="center"/>
      <protection/>
    </xf>
    <xf numFmtId="38" fontId="0" fillId="0" borderId="59" xfId="50" applyFont="1" applyFill="1" applyBorder="1" applyAlignment="1" applyProtection="1">
      <alignment horizontal="center" vertical="center"/>
      <protection/>
    </xf>
    <xf numFmtId="0" fontId="0" fillId="0" borderId="59" xfId="0" applyBorder="1" applyAlignment="1" applyProtection="1">
      <alignment vertical="center" wrapText="1"/>
      <protection/>
    </xf>
    <xf numFmtId="38" fontId="0" fillId="144" borderId="67" xfId="50" applyFont="1" applyFill="1" applyBorder="1" applyAlignment="1" applyProtection="1">
      <alignment vertical="center"/>
      <protection/>
    </xf>
    <xf numFmtId="0" fontId="0" fillId="145" borderId="53" xfId="0" applyFill="1" applyBorder="1" applyAlignment="1" applyProtection="1">
      <alignment vertical="center"/>
      <protection/>
    </xf>
    <xf numFmtId="0" fontId="0" fillId="146" borderId="54" xfId="0" applyFill="1" applyBorder="1" applyAlignment="1" applyProtection="1">
      <alignment vertical="center"/>
      <protection/>
    </xf>
    <xf numFmtId="38" fontId="0" fillId="0" borderId="10" xfId="50" applyFont="1" applyBorder="1" applyAlignment="1">
      <alignment vertical="center"/>
    </xf>
    <xf numFmtId="184" fontId="0" fillId="147" borderId="133" xfId="52" applyNumberFormat="1" applyFont="1" applyFill="1" applyBorder="1" applyAlignment="1" applyProtection="1">
      <alignment vertical="center"/>
      <protection locked="0"/>
    </xf>
    <xf numFmtId="0" fontId="0" fillId="0" borderId="27" xfId="0" applyBorder="1" applyAlignment="1" applyProtection="1">
      <alignment horizontal="center" vertical="center"/>
      <protection/>
    </xf>
    <xf numFmtId="0" fontId="0" fillId="0" borderId="25" xfId="0" applyBorder="1" applyAlignment="1" applyProtection="1">
      <alignment horizontal="center" vertical="center"/>
      <protection/>
    </xf>
    <xf numFmtId="0" fontId="4" fillId="0" borderId="30" xfId="0" applyFont="1" applyBorder="1" applyAlignment="1" applyProtection="1">
      <alignment horizontal="center" vertical="center" textRotation="255" wrapText="1"/>
      <protection/>
    </xf>
    <xf numFmtId="0" fontId="4" fillId="0" borderId="15" xfId="0" applyFont="1" applyBorder="1" applyAlignment="1" applyProtection="1">
      <alignment horizontal="center" vertical="center" textRotation="255" wrapText="1"/>
      <protection/>
    </xf>
    <xf numFmtId="0" fontId="4" fillId="0" borderId="14" xfId="0" applyFont="1" applyBorder="1" applyAlignment="1" applyProtection="1">
      <alignment horizontal="center" vertical="center" textRotation="255" wrapText="1"/>
      <protection/>
    </xf>
    <xf numFmtId="0" fontId="4" fillId="0" borderId="95" xfId="0" applyFont="1" applyBorder="1" applyAlignment="1" applyProtection="1">
      <alignment horizontal="center" vertical="center" textRotation="255" wrapText="1"/>
      <protection/>
    </xf>
    <xf numFmtId="0" fontId="4" fillId="0" borderId="26" xfId="0" applyFont="1" applyBorder="1" applyAlignment="1" applyProtection="1">
      <alignment horizontal="center" vertical="center" textRotation="255" wrapText="1"/>
      <protection/>
    </xf>
    <xf numFmtId="0" fontId="4" fillId="0" borderId="137" xfId="0" applyFont="1" applyBorder="1" applyAlignment="1" applyProtection="1">
      <alignment horizontal="center" vertical="center" textRotation="255" wrapText="1"/>
      <protection/>
    </xf>
    <xf numFmtId="0" fontId="0" fillId="0" borderId="24" xfId="0" applyBorder="1" applyAlignment="1" applyProtection="1">
      <alignment horizontal="center" vertical="center" textRotation="255"/>
      <protection/>
    </xf>
    <xf numFmtId="0" fontId="0" fillId="0" borderId="149" xfId="0" applyBorder="1" applyAlignment="1" applyProtection="1">
      <alignment horizontal="center" vertical="center"/>
      <protection/>
    </xf>
    <xf numFmtId="0" fontId="0" fillId="0" borderId="150" xfId="0" applyBorder="1" applyAlignment="1" applyProtection="1">
      <alignment horizontal="center" vertical="center"/>
      <protection/>
    </xf>
    <xf numFmtId="38" fontId="0" fillId="6" borderId="121" xfId="52" applyFont="1" applyFill="1" applyBorder="1" applyAlignment="1" applyProtection="1">
      <alignment horizontal="left" vertical="center"/>
      <protection locked="0"/>
    </xf>
    <xf numFmtId="38" fontId="0" fillId="6" borderId="122" xfId="52" applyFont="1" applyFill="1" applyBorder="1" applyAlignment="1" applyProtection="1">
      <alignment horizontal="left" vertical="center"/>
      <protection locked="0"/>
    </xf>
    <xf numFmtId="38" fontId="0" fillId="6" borderId="151" xfId="52" applyFont="1" applyFill="1" applyBorder="1" applyAlignment="1" applyProtection="1">
      <alignment horizontal="left" vertical="center"/>
      <protection locked="0"/>
    </xf>
    <xf numFmtId="38" fontId="0" fillId="6" borderId="110" xfId="52" applyFont="1" applyFill="1" applyBorder="1" applyAlignment="1" applyProtection="1">
      <alignment horizontal="left" vertical="center"/>
      <protection locked="0"/>
    </xf>
    <xf numFmtId="38" fontId="0" fillId="0" borderId="14" xfId="52" applyFont="1" applyFill="1" applyBorder="1" applyAlignment="1" applyProtection="1">
      <alignment horizontal="left" vertical="center"/>
      <protection/>
    </xf>
    <xf numFmtId="38" fontId="0" fillId="0" borderId="95" xfId="52" applyFont="1" applyFill="1" applyBorder="1" applyAlignment="1" applyProtection="1">
      <alignment horizontal="left" vertical="center"/>
      <protection/>
    </xf>
    <xf numFmtId="38" fontId="0" fillId="6" borderId="152" xfId="52" applyFont="1" applyFill="1" applyBorder="1" applyAlignment="1" applyProtection="1">
      <alignment horizontal="left" vertical="center"/>
      <protection locked="0"/>
    </xf>
    <xf numFmtId="38" fontId="0" fillId="6" borderId="114" xfId="52" applyFont="1" applyFill="1" applyBorder="1" applyAlignment="1" applyProtection="1">
      <alignment horizontal="left" vertical="center"/>
      <protection locked="0"/>
    </xf>
    <xf numFmtId="38" fontId="0" fillId="6" borderId="153" xfId="52" applyFont="1" applyFill="1" applyBorder="1" applyAlignment="1" applyProtection="1">
      <alignment horizontal="left" vertical="center"/>
      <protection locked="0"/>
    </xf>
    <xf numFmtId="38" fontId="0" fillId="6" borderId="154" xfId="52" applyFont="1" applyFill="1" applyBorder="1" applyAlignment="1" applyProtection="1">
      <alignment horizontal="left" vertical="center"/>
      <protection locked="0"/>
    </xf>
    <xf numFmtId="38" fontId="0" fillId="6" borderId="155" xfId="52" applyFont="1" applyFill="1" applyBorder="1" applyAlignment="1" applyProtection="1">
      <alignment horizontal="left" vertical="center"/>
      <protection locked="0"/>
    </xf>
    <xf numFmtId="38" fontId="0" fillId="6" borderId="156" xfId="52" applyFont="1" applyFill="1" applyBorder="1" applyAlignment="1" applyProtection="1">
      <alignment horizontal="left" vertical="center"/>
      <protection locked="0"/>
    </xf>
    <xf numFmtId="38" fontId="0" fillId="6" borderId="157" xfId="52" applyFont="1" applyFill="1" applyBorder="1" applyAlignment="1" applyProtection="1">
      <alignment horizontal="left" vertical="center"/>
      <protection locked="0"/>
    </xf>
    <xf numFmtId="38" fontId="0" fillId="6" borderId="118" xfId="52" applyFont="1" applyFill="1" applyBorder="1" applyAlignment="1" applyProtection="1">
      <alignment horizontal="left" vertical="center"/>
      <protection locked="0"/>
    </xf>
    <xf numFmtId="38" fontId="0" fillId="0" borderId="158" xfId="52" applyFont="1" applyFill="1" applyBorder="1" applyAlignment="1" applyProtection="1">
      <alignment horizontal="left" vertical="center"/>
      <protection/>
    </xf>
    <xf numFmtId="38" fontId="0" fillId="0" borderId="159" xfId="52" applyFont="1" applyFill="1" applyBorder="1" applyAlignment="1" applyProtection="1">
      <alignment horizontal="left" vertical="center"/>
      <protection/>
    </xf>
    <xf numFmtId="38" fontId="0" fillId="0" borderId="157" xfId="52" applyFont="1" applyFill="1" applyBorder="1" applyAlignment="1" applyProtection="1">
      <alignment horizontal="left" vertical="center"/>
      <protection/>
    </xf>
    <xf numFmtId="38" fontId="0" fillId="0" borderId="119" xfId="52" applyFont="1" applyFill="1" applyBorder="1" applyAlignment="1" applyProtection="1">
      <alignment horizontal="left" vertical="center"/>
      <protection/>
    </xf>
    <xf numFmtId="181" fontId="82" fillId="6" borderId="65" xfId="66" applyNumberFormat="1" applyFont="1" applyFill="1" applyBorder="1" applyAlignment="1" applyProtection="1">
      <alignment horizontal="center" vertical="center" shrinkToFit="1"/>
      <protection locked="0"/>
    </xf>
    <xf numFmtId="181" fontId="82" fillId="6" borderId="66" xfId="66" applyNumberFormat="1" applyFont="1" applyFill="1" applyBorder="1" applyAlignment="1" applyProtection="1">
      <alignment horizontal="center" vertical="center" shrinkToFit="1"/>
      <protection locked="0"/>
    </xf>
    <xf numFmtId="181" fontId="82" fillId="6" borderId="67" xfId="66" applyNumberFormat="1" applyFont="1" applyFill="1" applyBorder="1" applyAlignment="1" applyProtection="1">
      <alignment horizontal="center" vertical="center" shrinkToFit="1"/>
      <protection locked="0"/>
    </xf>
    <xf numFmtId="0" fontId="81" fillId="34" borderId="0" xfId="66" applyFont="1" applyFill="1" applyBorder="1" applyAlignment="1">
      <alignment horizontal="center" vertical="center" shrinkToFit="1"/>
      <protection/>
    </xf>
    <xf numFmtId="0" fontId="81" fillId="34" borderId="59" xfId="66" applyFont="1" applyFill="1" applyBorder="1" applyAlignment="1">
      <alignment horizontal="center" vertical="center" shrinkToFit="1"/>
      <protection/>
    </xf>
    <xf numFmtId="0" fontId="72" fillId="6" borderId="160" xfId="0" applyFont="1" applyFill="1" applyBorder="1" applyAlignment="1" applyProtection="1">
      <alignment horizontal="center" vertical="center"/>
      <protection locked="0"/>
    </xf>
    <xf numFmtId="0" fontId="72" fillId="6" borderId="68" xfId="0" applyFont="1" applyFill="1" applyBorder="1" applyAlignment="1" applyProtection="1">
      <alignment horizontal="center" vertical="center"/>
      <protection locked="0"/>
    </xf>
    <xf numFmtId="0" fontId="72" fillId="6" borderId="161" xfId="0" applyFont="1" applyFill="1" applyBorder="1" applyAlignment="1" applyProtection="1">
      <alignment horizontal="center" vertical="center"/>
      <protection locked="0"/>
    </xf>
    <xf numFmtId="14" fontId="0" fillId="34" borderId="13" xfId="0" applyNumberFormat="1" applyFill="1" applyBorder="1" applyAlignment="1" applyProtection="1">
      <alignment horizontal="center" vertical="center" shrinkToFit="1"/>
      <protection/>
    </xf>
    <xf numFmtId="14" fontId="0" fillId="34" borderId="13" xfId="0" applyNumberFormat="1" applyFont="1" applyFill="1" applyBorder="1" applyAlignment="1" applyProtection="1">
      <alignment horizontal="center" vertical="center" shrinkToFit="1"/>
      <protection/>
    </xf>
    <xf numFmtId="14" fontId="0" fillId="34" borderId="137" xfId="0" applyNumberFormat="1" applyFont="1" applyFill="1" applyBorder="1" applyAlignment="1" applyProtection="1">
      <alignment horizontal="center" vertical="center" shrinkToFit="1"/>
      <protection/>
    </xf>
    <xf numFmtId="38" fontId="0" fillId="0" borderId="26" xfId="52" applyFont="1" applyFill="1" applyBorder="1" applyAlignment="1" applyProtection="1">
      <alignment horizontal="left" vertical="center"/>
      <protection/>
    </xf>
    <xf numFmtId="38" fontId="0" fillId="0" borderId="137" xfId="52" applyFont="1" applyFill="1" applyBorder="1" applyAlignment="1" applyProtection="1">
      <alignment horizontal="left" vertical="center"/>
      <protection/>
    </xf>
    <xf numFmtId="0" fontId="0" fillId="0" borderId="14" xfId="0" applyBorder="1" applyAlignment="1" applyProtection="1">
      <alignment horizontal="center" vertical="center"/>
      <protection/>
    </xf>
    <xf numFmtId="0" fontId="0" fillId="0" borderId="159"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137" xfId="0" applyBorder="1" applyAlignment="1" applyProtection="1">
      <alignment horizontal="center" vertical="center"/>
      <protection/>
    </xf>
    <xf numFmtId="38" fontId="71" fillId="34" borderId="162" xfId="61" applyNumberFormat="1" applyFont="1" applyFill="1" applyBorder="1" applyAlignment="1" applyProtection="1">
      <alignment horizontal="center" vertical="center"/>
      <protection/>
    </xf>
    <xf numFmtId="38" fontId="71" fillId="34" borderId="0" xfId="61" applyNumberFormat="1" applyFont="1" applyFill="1" applyBorder="1" applyAlignment="1" applyProtection="1">
      <alignment horizontal="center" vertical="center"/>
      <protection/>
    </xf>
    <xf numFmtId="38" fontId="76" fillId="34" borderId="84" xfId="61" applyNumberFormat="1" applyFont="1" applyFill="1" applyBorder="1" applyAlignment="1" applyProtection="1">
      <alignment horizontal="center" vertical="center"/>
      <protection/>
    </xf>
    <xf numFmtId="0" fontId="0" fillId="34" borderId="60" xfId="0" applyFill="1" applyBorder="1" applyAlignment="1" applyProtection="1">
      <alignment horizontal="center" vertical="top"/>
      <protection/>
    </xf>
    <xf numFmtId="0" fontId="0" fillId="34" borderId="0" xfId="0" applyFill="1" applyBorder="1" applyAlignment="1" applyProtection="1">
      <alignment horizontal="center" vertical="top"/>
      <protection/>
    </xf>
    <xf numFmtId="0" fontId="73" fillId="43" borderId="52" xfId="0" applyFont="1" applyFill="1" applyBorder="1" applyAlignment="1" applyProtection="1">
      <alignment horizontal="center" vertical="center"/>
      <protection/>
    </xf>
    <xf numFmtId="0" fontId="73" fillId="43" borderId="53" xfId="0" applyFont="1" applyFill="1" applyBorder="1" applyAlignment="1" applyProtection="1">
      <alignment horizontal="center" vertical="center"/>
      <protection/>
    </xf>
    <xf numFmtId="0" fontId="73" fillId="43" borderId="54" xfId="0" applyFont="1" applyFill="1" applyBorder="1" applyAlignment="1" applyProtection="1">
      <alignment horizontal="center" vertical="center"/>
      <protection/>
    </xf>
    <xf numFmtId="181" fontId="83" fillId="6" borderId="0" xfId="0" applyNumberFormat="1" applyFont="1" applyFill="1" applyAlignment="1" applyProtection="1">
      <alignment horizontal="center" vertical="center"/>
      <protection locked="0"/>
    </xf>
    <xf numFmtId="0" fontId="78" fillId="0" borderId="0" xfId="0" applyFont="1" applyAlignment="1" applyProtection="1">
      <alignment horizontal="center" vertical="center"/>
      <protection/>
    </xf>
    <xf numFmtId="0" fontId="73" fillId="50" borderId="52" xfId="0" applyFont="1" applyFill="1" applyBorder="1" applyAlignment="1" applyProtection="1">
      <alignment horizontal="center" vertical="center"/>
      <protection/>
    </xf>
    <xf numFmtId="0" fontId="73" fillId="50" borderId="53" xfId="0" applyFont="1" applyFill="1" applyBorder="1" applyAlignment="1" applyProtection="1">
      <alignment horizontal="center" vertical="center"/>
      <protection/>
    </xf>
    <xf numFmtId="0" fontId="84" fillId="34" borderId="0" xfId="0" applyFont="1" applyFill="1" applyAlignment="1" applyProtection="1">
      <alignment horizontal="center" vertical="center"/>
      <protection/>
    </xf>
    <xf numFmtId="181" fontId="75" fillId="34" borderId="0" xfId="0" applyNumberFormat="1" applyFont="1" applyFill="1" applyAlignment="1" applyProtection="1">
      <alignment horizontal="center" vertical="center"/>
      <protection/>
    </xf>
    <xf numFmtId="38" fontId="71" fillId="34" borderId="60" xfId="61" applyNumberFormat="1" applyFont="1" applyFill="1" applyBorder="1" applyAlignment="1" applyProtection="1">
      <alignment horizontal="center" vertical="center"/>
      <protection/>
    </xf>
    <xf numFmtId="0" fontId="73" fillId="36" borderId="52" xfId="0" applyFont="1" applyFill="1" applyBorder="1" applyAlignment="1" applyProtection="1">
      <alignment horizontal="center" vertical="center"/>
      <protection/>
    </xf>
    <xf numFmtId="0" fontId="73" fillId="36" borderId="53" xfId="0" applyFont="1" applyFill="1" applyBorder="1" applyAlignment="1" applyProtection="1">
      <alignment horizontal="center" vertical="center"/>
      <protection/>
    </xf>
    <xf numFmtId="0" fontId="73" fillId="36" borderId="163" xfId="0" applyFont="1" applyFill="1" applyBorder="1" applyAlignment="1" applyProtection="1">
      <alignment horizontal="center" vertical="center"/>
      <protection/>
    </xf>
    <xf numFmtId="38" fontId="76" fillId="0" borderId="55" xfId="50" applyFont="1" applyFill="1" applyBorder="1" applyAlignment="1" applyProtection="1">
      <alignment horizontal="center" vertical="center"/>
      <protection/>
    </xf>
    <xf numFmtId="38" fontId="76" fillId="0" borderId="59" xfId="50" applyFont="1" applyFill="1" applyBorder="1" applyAlignment="1" applyProtection="1">
      <alignment horizontal="center" vertical="center"/>
      <protection/>
    </xf>
    <xf numFmtId="0" fontId="73" fillId="0" borderId="0" xfId="0" applyFont="1" applyBorder="1" applyAlignment="1" applyProtection="1">
      <alignment horizontal="center" vertical="center" wrapText="1"/>
      <protection/>
    </xf>
    <xf numFmtId="0" fontId="73" fillId="58" borderId="52" xfId="0" applyFont="1" applyFill="1" applyBorder="1" applyAlignment="1" applyProtection="1">
      <alignment horizontal="center" vertical="center"/>
      <protection/>
    </xf>
    <xf numFmtId="0" fontId="73" fillId="58" borderId="53" xfId="0" applyFont="1" applyFill="1" applyBorder="1" applyAlignment="1" applyProtection="1">
      <alignment horizontal="center" vertical="center"/>
      <protection/>
    </xf>
    <xf numFmtId="0" fontId="73" fillId="58" borderId="54" xfId="0" applyFont="1" applyFill="1" applyBorder="1" applyAlignment="1" applyProtection="1">
      <alignment horizontal="center" vertical="center"/>
      <protection/>
    </xf>
    <xf numFmtId="0" fontId="73" fillId="2" borderId="55" xfId="0" applyFont="1" applyFill="1" applyBorder="1" applyAlignment="1" applyProtection="1">
      <alignment horizontal="center" vertical="center"/>
      <protection/>
    </xf>
    <xf numFmtId="0" fontId="73" fillId="2" borderId="0" xfId="0" applyFont="1" applyFill="1" applyBorder="1" applyAlignment="1" applyProtection="1">
      <alignment horizontal="center" vertical="center"/>
      <protection/>
    </xf>
    <xf numFmtId="0" fontId="73" fillId="2" borderId="59" xfId="0" applyFont="1" applyFill="1" applyBorder="1" applyAlignment="1" applyProtection="1">
      <alignment horizontal="center" vertical="center"/>
      <protection/>
    </xf>
    <xf numFmtId="38" fontId="76" fillId="0" borderId="71" xfId="61" applyNumberFormat="1" applyFont="1" applyFill="1" applyBorder="1" applyAlignment="1" applyProtection="1">
      <alignment horizontal="center" vertical="center"/>
      <protection/>
    </xf>
    <xf numFmtId="38" fontId="76" fillId="0" borderId="72" xfId="61" applyNumberFormat="1" applyFont="1" applyFill="1" applyBorder="1" applyAlignment="1" applyProtection="1">
      <alignment horizontal="center" vertical="center"/>
      <protection/>
    </xf>
    <xf numFmtId="38" fontId="76" fillId="0" borderId="164" xfId="61" applyNumberFormat="1" applyFont="1" applyBorder="1" applyAlignment="1" applyProtection="1">
      <alignment horizontal="center" vertical="center"/>
      <protection/>
    </xf>
    <xf numFmtId="38" fontId="76" fillId="0" borderId="165" xfId="61" applyNumberFormat="1" applyFont="1" applyBorder="1" applyAlignment="1" applyProtection="1">
      <alignment horizontal="center" vertical="center"/>
      <protection/>
    </xf>
    <xf numFmtId="0" fontId="73" fillId="35" borderId="71" xfId="0" applyFont="1" applyFill="1" applyBorder="1" applyAlignment="1" applyProtection="1">
      <alignment horizontal="center" vertical="center"/>
      <protection/>
    </xf>
    <xf numFmtId="0" fontId="73" fillId="35" borderId="72" xfId="0" applyFont="1" applyFill="1" applyBorder="1" applyAlignment="1" applyProtection="1">
      <alignment horizontal="center" vertical="center"/>
      <protection/>
    </xf>
    <xf numFmtId="38" fontId="73" fillId="0" borderId="55" xfId="50" applyFont="1" applyFill="1" applyBorder="1" applyAlignment="1" applyProtection="1">
      <alignment horizontal="center" vertical="center" wrapText="1"/>
      <protection/>
    </xf>
    <xf numFmtId="38" fontId="73" fillId="0" borderId="59" xfId="50" applyFont="1" applyFill="1" applyBorder="1" applyAlignment="1" applyProtection="1">
      <alignment horizontal="center" vertical="center" wrapText="1"/>
      <protection/>
    </xf>
    <xf numFmtId="0" fontId="0" fillId="0" borderId="162"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111" borderId="30" xfId="0" applyFill="1" applyBorder="1" applyAlignment="1">
      <alignment horizontal="center" vertical="center" wrapText="1" shrinkToFit="1"/>
    </xf>
    <xf numFmtId="0" fontId="0" fillId="111" borderId="159" xfId="0" applyFill="1" applyBorder="1" applyAlignment="1">
      <alignment horizontal="center" vertical="center" wrapText="1" shrinkToFit="1"/>
    </xf>
    <xf numFmtId="0" fontId="0" fillId="111" borderId="26" xfId="0" applyFill="1" applyBorder="1" applyAlignment="1">
      <alignment horizontal="center" vertical="center" wrapText="1" shrinkToFit="1"/>
    </xf>
    <xf numFmtId="0" fontId="0" fillId="111" borderId="137" xfId="0" applyFill="1" applyBorder="1" applyAlignment="1">
      <alignment horizontal="center" vertical="center" wrapText="1" shrinkToFit="1"/>
    </xf>
    <xf numFmtId="181" fontId="13" fillId="0" borderId="0" xfId="0" applyNumberFormat="1" applyFont="1" applyFill="1" applyBorder="1" applyAlignment="1">
      <alignment horizontal="left" vertical="center"/>
    </xf>
    <xf numFmtId="0" fontId="78" fillId="0" borderId="0" xfId="0" applyFont="1" applyBorder="1" applyAlignment="1">
      <alignment horizontal="left" vertical="center"/>
    </xf>
    <xf numFmtId="0" fontId="85" fillId="0" borderId="0" xfId="0" applyFont="1" applyAlignment="1">
      <alignment horizontal="right" vertical="center"/>
    </xf>
    <xf numFmtId="0" fontId="9" fillId="58" borderId="30" xfId="0" applyFont="1" applyFill="1" applyBorder="1" applyAlignment="1">
      <alignment horizontal="center" vertical="center" wrapText="1"/>
    </xf>
    <xf numFmtId="0" fontId="9" fillId="58" borderId="15" xfId="0" applyFont="1" applyFill="1" applyBorder="1" applyAlignment="1">
      <alignment horizontal="center" vertical="center" wrapText="1"/>
    </xf>
    <xf numFmtId="0" fontId="9" fillId="58" borderId="159" xfId="0" applyFont="1" applyFill="1" applyBorder="1" applyAlignment="1">
      <alignment horizontal="center" vertical="center" wrapText="1"/>
    </xf>
    <xf numFmtId="0" fontId="9" fillId="58" borderId="14" xfId="0" applyFont="1" applyFill="1" applyBorder="1" applyAlignment="1">
      <alignment horizontal="center" vertical="center" wrapText="1"/>
    </xf>
    <xf numFmtId="0" fontId="9" fillId="58" borderId="0" xfId="0" applyFont="1" applyFill="1" applyBorder="1" applyAlignment="1">
      <alignment horizontal="center" vertical="center" wrapText="1"/>
    </xf>
    <xf numFmtId="0" fontId="9" fillId="58" borderId="95" xfId="0" applyFont="1" applyFill="1" applyBorder="1" applyAlignment="1">
      <alignment horizontal="center" vertical="center" wrapText="1"/>
    </xf>
    <xf numFmtId="0" fontId="9" fillId="58" borderId="26" xfId="0" applyFont="1" applyFill="1" applyBorder="1" applyAlignment="1">
      <alignment horizontal="center" vertical="center" wrapText="1"/>
    </xf>
    <xf numFmtId="0" fontId="9" fillId="58" borderId="13" xfId="0" applyFont="1" applyFill="1" applyBorder="1" applyAlignment="1">
      <alignment horizontal="center" vertical="center" wrapText="1"/>
    </xf>
    <xf numFmtId="0" fontId="9" fillId="58" borderId="137" xfId="0" applyFont="1" applyFill="1" applyBorder="1" applyAlignment="1">
      <alignment horizontal="center" vertical="center" wrapText="1"/>
    </xf>
    <xf numFmtId="0" fontId="0" fillId="0" borderId="0" xfId="0" applyBorder="1" applyAlignment="1">
      <alignment horizontal="center" vertical="center"/>
    </xf>
    <xf numFmtId="0" fontId="9" fillId="43" borderId="30" xfId="0" applyFont="1" applyFill="1" applyBorder="1" applyAlignment="1">
      <alignment horizontal="center" vertical="center" wrapText="1"/>
    </xf>
    <xf numFmtId="0" fontId="9" fillId="43" borderId="15" xfId="0" applyFont="1" applyFill="1" applyBorder="1" applyAlignment="1">
      <alignment horizontal="center" vertical="center" wrapText="1"/>
    </xf>
    <xf numFmtId="0" fontId="9" fillId="43" borderId="159" xfId="0" applyFont="1" applyFill="1" applyBorder="1" applyAlignment="1">
      <alignment horizontal="center" vertical="center" wrapText="1"/>
    </xf>
    <xf numFmtId="0" fontId="9" fillId="43" borderId="14"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95" xfId="0" applyFont="1" applyFill="1" applyBorder="1" applyAlignment="1">
      <alignment horizontal="center" vertical="center" wrapText="1"/>
    </xf>
    <xf numFmtId="0" fontId="9" fillId="43" borderId="26" xfId="0" applyFont="1" applyFill="1" applyBorder="1" applyAlignment="1">
      <alignment horizontal="center" vertical="center" wrapText="1"/>
    </xf>
    <xf numFmtId="0" fontId="9" fillId="43" borderId="13" xfId="0" applyFont="1" applyFill="1" applyBorder="1" applyAlignment="1">
      <alignment horizontal="center" vertical="center" wrapText="1"/>
    </xf>
    <xf numFmtId="0" fontId="9" fillId="43" borderId="137" xfId="0" applyFont="1" applyFill="1" applyBorder="1" applyAlignment="1">
      <alignment horizontal="center" vertical="center" wrapText="1"/>
    </xf>
    <xf numFmtId="0" fontId="9" fillId="148" borderId="30" xfId="0" applyFont="1" applyFill="1" applyBorder="1" applyAlignment="1">
      <alignment horizontal="center" vertical="center" wrapText="1"/>
    </xf>
    <xf numFmtId="0" fontId="9" fillId="148" borderId="15" xfId="0" applyFont="1" applyFill="1" applyBorder="1" applyAlignment="1">
      <alignment horizontal="center" vertical="center" wrapText="1"/>
    </xf>
    <xf numFmtId="0" fontId="9" fillId="148" borderId="159" xfId="0" applyFont="1" applyFill="1" applyBorder="1" applyAlignment="1">
      <alignment horizontal="center" vertical="center" wrapText="1"/>
    </xf>
    <xf numFmtId="0" fontId="9" fillId="148" borderId="14" xfId="0" applyFont="1" applyFill="1" applyBorder="1" applyAlignment="1">
      <alignment horizontal="center" vertical="center" wrapText="1"/>
    </xf>
    <xf numFmtId="0" fontId="9" fillId="148" borderId="0" xfId="0" applyFont="1" applyFill="1" applyBorder="1" applyAlignment="1">
      <alignment horizontal="center" vertical="center" wrapText="1"/>
    </xf>
    <xf numFmtId="0" fontId="9" fillId="148" borderId="95" xfId="0" applyFont="1" applyFill="1" applyBorder="1" applyAlignment="1">
      <alignment horizontal="center" vertical="center" wrapText="1"/>
    </xf>
    <xf numFmtId="0" fontId="9" fillId="148" borderId="26" xfId="0" applyFont="1" applyFill="1" applyBorder="1" applyAlignment="1">
      <alignment horizontal="center" vertical="center" wrapText="1"/>
    </xf>
    <xf numFmtId="0" fontId="9" fillId="148" borderId="13" xfId="0" applyFont="1" applyFill="1" applyBorder="1" applyAlignment="1">
      <alignment horizontal="center" vertical="center" wrapText="1"/>
    </xf>
    <xf numFmtId="0" fontId="9" fillId="148" borderId="137" xfId="0" applyFont="1" applyFill="1" applyBorder="1" applyAlignment="1">
      <alignment horizontal="center" vertical="center" wrapText="1"/>
    </xf>
    <xf numFmtId="0" fontId="0" fillId="112" borderId="30" xfId="0" applyFill="1" applyBorder="1" applyAlignment="1">
      <alignment horizontal="center" vertical="center" shrinkToFit="1"/>
    </xf>
    <xf numFmtId="0" fontId="0" fillId="112" borderId="159" xfId="0" applyFill="1" applyBorder="1" applyAlignment="1">
      <alignment horizontal="center" vertical="center" shrinkToFit="1"/>
    </xf>
    <xf numFmtId="0" fontId="0" fillId="112" borderId="26" xfId="0" applyFill="1" applyBorder="1" applyAlignment="1">
      <alignment horizontal="center" vertical="center" shrinkToFit="1"/>
    </xf>
    <xf numFmtId="0" fontId="0" fillId="112" borderId="137" xfId="0" applyFill="1" applyBorder="1" applyAlignment="1">
      <alignment horizontal="center" vertical="center" shrinkToFit="1"/>
    </xf>
    <xf numFmtId="38" fontId="3" fillId="34" borderId="27" xfId="50" applyFont="1" applyFill="1" applyBorder="1" applyAlignment="1" applyProtection="1">
      <alignment horizontal="center" vertical="center"/>
      <protection/>
    </xf>
    <xf numFmtId="38" fontId="3" fillId="34" borderId="25" xfId="50" applyFont="1" applyFill="1" applyBorder="1" applyAlignment="1" applyProtection="1">
      <alignment horizontal="center" vertical="center"/>
      <protection/>
    </xf>
    <xf numFmtId="38" fontId="3" fillId="34" borderId="119" xfId="50" applyFont="1" applyFill="1" applyBorder="1" applyAlignment="1" applyProtection="1">
      <alignment horizontal="center" vertical="center"/>
      <protection/>
    </xf>
    <xf numFmtId="184" fontId="3" fillId="34" borderId="27" xfId="66" applyNumberFormat="1" applyFill="1" applyBorder="1" applyAlignment="1" applyProtection="1">
      <alignment horizontal="center" vertical="center"/>
      <protection/>
    </xf>
    <xf numFmtId="184" fontId="3" fillId="34" borderId="25" xfId="66" applyNumberFormat="1" applyFill="1" applyBorder="1" applyAlignment="1" applyProtection="1">
      <alignment horizontal="center" vertical="center"/>
      <protection/>
    </xf>
    <xf numFmtId="184" fontId="3" fillId="34" borderId="119" xfId="66" applyNumberFormat="1" applyFill="1" applyBorder="1" applyAlignment="1" applyProtection="1">
      <alignment horizontal="center" vertical="center"/>
      <protection/>
    </xf>
    <xf numFmtId="38" fontId="3" fillId="115" borderId="166" xfId="50" applyFont="1" applyFill="1" applyBorder="1" applyAlignment="1" applyProtection="1">
      <alignment vertical="center"/>
      <protection locked="0"/>
    </xf>
    <xf numFmtId="38" fontId="3" fillId="115" borderId="167" xfId="50" applyFont="1" applyFill="1" applyBorder="1" applyAlignment="1" applyProtection="1">
      <alignment vertical="center"/>
      <protection locked="0"/>
    </xf>
    <xf numFmtId="38" fontId="3" fillId="112" borderId="166" xfId="50" applyFont="1" applyFill="1" applyBorder="1" applyAlignment="1" applyProtection="1">
      <alignment horizontal="center" vertical="center"/>
      <protection locked="0"/>
    </xf>
    <xf numFmtId="38" fontId="3" fillId="112" borderId="167" xfId="50" applyFont="1" applyFill="1" applyBorder="1" applyAlignment="1" applyProtection="1">
      <alignment horizontal="center" vertical="center"/>
      <protection locked="0"/>
    </xf>
    <xf numFmtId="38" fontId="3" fillId="115" borderId="168" xfId="50" applyFont="1" applyFill="1" applyBorder="1" applyAlignment="1" applyProtection="1">
      <alignment vertical="center"/>
      <protection locked="0"/>
    </xf>
    <xf numFmtId="38" fontId="3" fillId="115" borderId="169" xfId="50" applyFont="1" applyFill="1" applyBorder="1" applyAlignment="1" applyProtection="1">
      <alignment vertical="center"/>
      <protection locked="0"/>
    </xf>
    <xf numFmtId="38" fontId="3" fillId="115" borderId="0" xfId="50" applyFont="1" applyFill="1" applyBorder="1" applyAlignment="1" applyProtection="1">
      <alignment horizontal="center" vertical="center" wrapText="1" shrinkToFit="1"/>
      <protection/>
    </xf>
    <xf numFmtId="38" fontId="3" fillId="115" borderId="95" xfId="50" applyFont="1" applyFill="1" applyBorder="1" applyAlignment="1" applyProtection="1">
      <alignment horizontal="center" vertical="center" wrapText="1" shrinkToFit="1"/>
      <protection/>
    </xf>
    <xf numFmtId="38" fontId="3" fillId="115" borderId="66" xfId="50" applyFont="1" applyFill="1" applyBorder="1" applyAlignment="1" applyProtection="1">
      <alignment horizontal="center" vertical="center" wrapText="1" shrinkToFit="1"/>
      <protection/>
    </xf>
    <xf numFmtId="38" fontId="3" fillId="115" borderId="170" xfId="50" applyFont="1" applyFill="1" applyBorder="1" applyAlignment="1" applyProtection="1">
      <alignment horizontal="center" vertical="center" wrapText="1" shrinkToFit="1"/>
      <protection/>
    </xf>
    <xf numFmtId="38" fontId="3" fillId="115" borderId="171" xfId="50" applyFont="1" applyFill="1" applyBorder="1" applyAlignment="1" applyProtection="1">
      <alignment vertical="center"/>
      <protection/>
    </xf>
    <xf numFmtId="38" fontId="3" fillId="115" borderId="170" xfId="50" applyFont="1" applyFill="1" applyBorder="1" applyAlignment="1" applyProtection="1">
      <alignment vertical="center"/>
      <protection/>
    </xf>
    <xf numFmtId="193" fontId="3" fillId="34" borderId="166" xfId="66" applyNumberFormat="1" applyFill="1" applyBorder="1" applyAlignment="1" applyProtection="1">
      <alignment horizontal="center" vertical="center"/>
      <protection locked="0"/>
    </xf>
    <xf numFmtId="193" fontId="3" fillId="34" borderId="172" xfId="66" applyNumberFormat="1" applyFill="1" applyBorder="1" applyAlignment="1" applyProtection="1">
      <alignment horizontal="center" vertical="center"/>
      <protection locked="0"/>
    </xf>
    <xf numFmtId="193" fontId="3" fillId="34" borderId="167" xfId="66" applyNumberFormat="1" applyFill="1" applyBorder="1" applyAlignment="1" applyProtection="1">
      <alignment horizontal="center" vertical="center"/>
      <protection locked="0"/>
    </xf>
    <xf numFmtId="193" fontId="3" fillId="34" borderId="173" xfId="66" applyNumberFormat="1" applyFill="1" applyBorder="1" applyAlignment="1" applyProtection="1">
      <alignment horizontal="center" vertical="center"/>
      <protection locked="0"/>
    </xf>
    <xf numFmtId="193" fontId="3" fillId="34" borderId="20" xfId="66" applyNumberFormat="1" applyFill="1" applyBorder="1" applyAlignment="1" applyProtection="1">
      <alignment horizontal="center" vertical="center"/>
      <protection locked="0"/>
    </xf>
    <xf numFmtId="193" fontId="3" fillId="34" borderId="174" xfId="66" applyNumberFormat="1" applyFill="1" applyBorder="1" applyAlignment="1" applyProtection="1">
      <alignment horizontal="center" vertical="center"/>
      <protection locked="0"/>
    </xf>
    <xf numFmtId="38" fontId="3" fillId="111" borderId="14" xfId="50" applyFont="1" applyFill="1" applyBorder="1" applyAlignment="1" applyProtection="1">
      <alignment horizontal="center" vertical="center"/>
      <protection/>
    </xf>
    <xf numFmtId="38" fontId="3" fillId="111" borderId="95" xfId="50" applyFont="1" applyFill="1" applyBorder="1" applyAlignment="1" applyProtection="1">
      <alignment horizontal="center" vertical="center"/>
      <protection/>
    </xf>
    <xf numFmtId="38" fontId="3" fillId="111" borderId="26" xfId="50" applyFont="1" applyFill="1" applyBorder="1" applyAlignment="1" applyProtection="1">
      <alignment horizontal="center" vertical="center"/>
      <protection/>
    </xf>
    <xf numFmtId="38" fontId="3" fillId="111" borderId="137" xfId="50" applyFont="1" applyFill="1" applyBorder="1" applyAlignment="1" applyProtection="1">
      <alignment horizontal="center" vertical="center"/>
      <protection/>
    </xf>
    <xf numFmtId="38" fontId="3" fillId="111" borderId="168" xfId="50" applyFont="1" applyFill="1" applyBorder="1" applyAlignment="1" applyProtection="1">
      <alignment horizontal="center" vertical="center"/>
      <protection locked="0"/>
    </xf>
    <xf numFmtId="38" fontId="3" fillId="111" borderId="169" xfId="50" applyFont="1" applyFill="1" applyBorder="1" applyAlignment="1" applyProtection="1">
      <alignment horizontal="center" vertical="center"/>
      <protection locked="0"/>
    </xf>
    <xf numFmtId="38" fontId="3" fillId="34" borderId="14" xfId="50" applyFont="1" applyFill="1" applyBorder="1" applyAlignment="1" applyProtection="1">
      <alignment horizontal="right" vertical="center"/>
      <protection/>
    </xf>
    <xf numFmtId="38" fontId="3" fillId="34" borderId="0" xfId="50" applyFont="1" applyFill="1" applyBorder="1" applyAlignment="1" applyProtection="1">
      <alignment horizontal="right" vertical="center"/>
      <protection/>
    </xf>
    <xf numFmtId="38" fontId="3" fillId="34" borderId="15" xfId="50" applyFont="1" applyFill="1" applyBorder="1" applyAlignment="1" applyProtection="1">
      <alignment horizontal="right" vertical="center"/>
      <protection/>
    </xf>
    <xf numFmtId="38" fontId="3" fillId="34" borderId="159" xfId="50" applyFont="1" applyFill="1" applyBorder="1" applyAlignment="1" applyProtection="1">
      <alignment horizontal="right" vertical="center"/>
      <protection/>
    </xf>
    <xf numFmtId="0" fontId="3" fillId="34" borderId="160" xfId="43" applyNumberFormat="1" applyFont="1" applyFill="1" applyBorder="1" applyAlignment="1" applyProtection="1">
      <alignment horizontal="center" vertical="center"/>
      <protection locked="0"/>
    </xf>
    <xf numFmtId="0" fontId="3" fillId="34" borderId="161" xfId="43" applyNumberFormat="1" applyFont="1" applyFill="1" applyBorder="1" applyAlignment="1" applyProtection="1">
      <alignment horizontal="center" vertical="center"/>
      <protection locked="0"/>
    </xf>
    <xf numFmtId="38" fontId="3" fillId="34" borderId="25" xfId="50" applyFont="1" applyFill="1" applyBorder="1" applyAlignment="1" applyProtection="1">
      <alignment horizontal="right" vertical="center"/>
      <protection/>
    </xf>
    <xf numFmtId="38" fontId="3" fillId="34" borderId="119" xfId="50" applyFont="1" applyFill="1" applyBorder="1" applyAlignment="1" applyProtection="1">
      <alignment horizontal="right" vertical="center"/>
      <protection/>
    </xf>
    <xf numFmtId="38" fontId="3" fillId="111" borderId="175" xfId="50" applyFont="1" applyFill="1" applyBorder="1" applyAlignment="1" applyProtection="1">
      <alignment horizontal="center" vertical="center"/>
      <protection locked="0"/>
    </xf>
    <xf numFmtId="38" fontId="3" fillId="111" borderId="176" xfId="50" applyFont="1" applyFill="1" applyBorder="1" applyAlignment="1" applyProtection="1">
      <alignment horizontal="center" vertical="center"/>
      <protection locked="0"/>
    </xf>
    <xf numFmtId="193" fontId="3" fillId="34" borderId="168" xfId="66" applyNumberFormat="1" applyFill="1" applyBorder="1" applyAlignment="1" applyProtection="1">
      <alignment horizontal="center" vertical="center"/>
      <protection locked="0"/>
    </xf>
    <xf numFmtId="193" fontId="3" fillId="34" borderId="177" xfId="66" applyNumberFormat="1" applyFill="1" applyBorder="1" applyAlignment="1" applyProtection="1">
      <alignment horizontal="center" vertical="center"/>
      <protection locked="0"/>
    </xf>
    <xf numFmtId="193" fontId="3" fillId="34" borderId="169" xfId="66" applyNumberFormat="1" applyFill="1" applyBorder="1" applyAlignment="1" applyProtection="1">
      <alignment horizontal="center" vertical="center"/>
      <protection locked="0"/>
    </xf>
    <xf numFmtId="38" fontId="3" fillId="115" borderId="15" xfId="50" applyFont="1" applyFill="1" applyBorder="1" applyAlignment="1" applyProtection="1">
      <alignment horizontal="center" vertical="center"/>
      <protection/>
    </xf>
    <xf numFmtId="38" fontId="3" fillId="115" borderId="159" xfId="50" applyFont="1" applyFill="1" applyBorder="1" applyAlignment="1" applyProtection="1">
      <alignment horizontal="center" vertical="center"/>
      <protection/>
    </xf>
    <xf numFmtId="38" fontId="3" fillId="115" borderId="173" xfId="50" applyFont="1" applyFill="1" applyBorder="1" applyAlignment="1" applyProtection="1">
      <alignment vertical="center"/>
      <protection locked="0"/>
    </xf>
    <xf numFmtId="38" fontId="3" fillId="115" borderId="174" xfId="50" applyFont="1" applyFill="1" applyBorder="1" applyAlignment="1" applyProtection="1">
      <alignment vertical="center"/>
      <protection locked="0"/>
    </xf>
    <xf numFmtId="38" fontId="3" fillId="115" borderId="55" xfId="50" applyFont="1" applyFill="1" applyBorder="1" applyAlignment="1" applyProtection="1">
      <alignment horizontal="center" vertical="center"/>
      <protection/>
    </xf>
    <xf numFmtId="38" fontId="3" fillId="115" borderId="95" xfId="50" applyFont="1" applyFill="1" applyBorder="1" applyAlignment="1" applyProtection="1">
      <alignment horizontal="center" vertical="center"/>
      <protection/>
    </xf>
    <xf numFmtId="38" fontId="3" fillId="114" borderId="30" xfId="50" applyFont="1" applyFill="1" applyBorder="1" applyAlignment="1" applyProtection="1">
      <alignment horizontal="center" vertical="center"/>
      <protection/>
    </xf>
    <xf numFmtId="38" fontId="3" fillId="114" borderId="0" xfId="50" applyFont="1" applyFill="1" applyBorder="1" applyAlignment="1" applyProtection="1">
      <alignment horizontal="center" vertical="center"/>
      <protection/>
    </xf>
    <xf numFmtId="38" fontId="3" fillId="114" borderId="13" xfId="50" applyFont="1" applyFill="1" applyBorder="1" applyAlignment="1" applyProtection="1">
      <alignment horizontal="center" vertical="center"/>
      <protection/>
    </xf>
    <xf numFmtId="38" fontId="3" fillId="114" borderId="119" xfId="50" applyFont="1" applyFill="1" applyBorder="1" applyAlignment="1" applyProtection="1">
      <alignment horizontal="center" vertical="center"/>
      <protection/>
    </xf>
    <xf numFmtId="182" fontId="5" fillId="0" borderId="30" xfId="66" applyNumberFormat="1" applyFont="1" applyBorder="1" applyAlignment="1" applyProtection="1">
      <alignment horizontal="center" vertical="center"/>
      <protection/>
    </xf>
    <xf numFmtId="182" fontId="5" fillId="0" borderId="15" xfId="66" applyNumberFormat="1" applyFont="1" applyBorder="1" applyAlignment="1" applyProtection="1">
      <alignment horizontal="center" vertical="center"/>
      <protection/>
    </xf>
    <xf numFmtId="182" fontId="5" fillId="0" borderId="159" xfId="66" applyNumberFormat="1" applyFont="1" applyBorder="1" applyAlignment="1" applyProtection="1">
      <alignment horizontal="center" vertical="center"/>
      <protection/>
    </xf>
    <xf numFmtId="182" fontId="5" fillId="0" borderId="14" xfId="66" applyNumberFormat="1" applyFont="1" applyBorder="1" applyAlignment="1" applyProtection="1">
      <alignment horizontal="center" vertical="center"/>
      <protection/>
    </xf>
    <xf numFmtId="182" fontId="5" fillId="0" borderId="0" xfId="66" applyNumberFormat="1" applyFont="1" applyBorder="1" applyAlignment="1" applyProtection="1">
      <alignment horizontal="center" vertical="center"/>
      <protection/>
    </xf>
    <xf numFmtId="182" fontId="5" fillId="0" borderId="95" xfId="66" applyNumberFormat="1" applyFont="1" applyBorder="1" applyAlignment="1" applyProtection="1">
      <alignment horizontal="center" vertical="center"/>
      <protection/>
    </xf>
    <xf numFmtId="38" fontId="3" fillId="34" borderId="178" xfId="50" applyFont="1" applyFill="1" applyBorder="1" applyAlignment="1" applyProtection="1">
      <alignment horizontal="right" vertical="center"/>
      <protection locked="0"/>
    </xf>
    <xf numFmtId="38" fontId="3" fillId="34" borderId="179" xfId="50" applyFont="1" applyFill="1" applyBorder="1" applyAlignment="1" applyProtection="1">
      <alignment horizontal="right" vertical="center"/>
      <protection locked="0"/>
    </xf>
    <xf numFmtId="38" fontId="3" fillId="34" borderId="180" xfId="50" applyFont="1" applyFill="1" applyBorder="1" applyAlignment="1" applyProtection="1">
      <alignment horizontal="right" vertical="center"/>
      <protection locked="0"/>
    </xf>
    <xf numFmtId="38" fontId="3" fillId="34" borderId="175" xfId="50" applyFont="1" applyFill="1" applyBorder="1" applyAlignment="1" applyProtection="1">
      <alignment horizontal="right" vertical="center"/>
      <protection locked="0"/>
    </xf>
    <xf numFmtId="38" fontId="3" fillId="34" borderId="22" xfId="50" applyFont="1" applyFill="1" applyBorder="1" applyAlignment="1" applyProtection="1">
      <alignment horizontal="right" vertical="center"/>
      <protection locked="0"/>
    </xf>
    <xf numFmtId="38" fontId="3" fillId="34" borderId="176" xfId="50" applyFont="1" applyFill="1" applyBorder="1" applyAlignment="1" applyProtection="1">
      <alignment horizontal="right" vertical="center"/>
      <protection locked="0"/>
    </xf>
    <xf numFmtId="38" fontId="3" fillId="34" borderId="168" xfId="50" applyFont="1" applyFill="1" applyBorder="1" applyAlignment="1" applyProtection="1">
      <alignment horizontal="right" vertical="center"/>
      <protection locked="0"/>
    </xf>
    <xf numFmtId="38" fontId="3" fillId="34" borderId="177" xfId="50" applyFont="1" applyFill="1" applyBorder="1" applyAlignment="1" applyProtection="1">
      <alignment horizontal="right" vertical="center"/>
      <protection locked="0"/>
    </xf>
    <xf numFmtId="38" fontId="3" fillId="34" borderId="169" xfId="50" applyFont="1" applyFill="1" applyBorder="1" applyAlignment="1" applyProtection="1">
      <alignment horizontal="right" vertical="center"/>
      <protection locked="0"/>
    </xf>
    <xf numFmtId="38" fontId="3" fillId="110" borderId="181" xfId="50" applyFont="1" applyFill="1" applyBorder="1" applyAlignment="1" applyProtection="1">
      <alignment horizontal="right" vertical="center"/>
      <protection/>
    </xf>
    <xf numFmtId="38" fontId="3" fillId="110" borderId="53" xfId="50" applyFont="1" applyFill="1" applyBorder="1" applyAlignment="1" applyProtection="1">
      <alignment horizontal="right" vertical="center"/>
      <protection/>
    </xf>
    <xf numFmtId="38" fontId="3" fillId="110" borderId="179" xfId="50" applyFont="1" applyFill="1" applyBorder="1" applyAlignment="1" applyProtection="1">
      <alignment horizontal="right" vertical="center"/>
      <protection/>
    </xf>
    <xf numFmtId="38" fontId="3" fillId="110" borderId="182" xfId="50" applyFont="1" applyFill="1" applyBorder="1" applyAlignment="1" applyProtection="1">
      <alignment horizontal="right" vertical="center"/>
      <protection/>
    </xf>
    <xf numFmtId="38" fontId="3" fillId="111" borderId="52" xfId="50" applyFont="1" applyFill="1" applyBorder="1" applyAlignment="1" applyProtection="1">
      <alignment horizontal="center" vertical="center"/>
      <protection locked="0"/>
    </xf>
    <xf numFmtId="38" fontId="3" fillId="111" borderId="54" xfId="50" applyFont="1" applyFill="1" applyBorder="1" applyAlignment="1" applyProtection="1">
      <alignment horizontal="center" vertical="center"/>
      <protection locked="0"/>
    </xf>
    <xf numFmtId="38" fontId="3" fillId="111" borderId="15" xfId="50" applyFont="1" applyFill="1" applyBorder="1" applyAlignment="1" applyProtection="1">
      <alignment horizontal="center" vertical="center"/>
      <protection/>
    </xf>
    <xf numFmtId="38" fontId="3" fillId="111" borderId="159" xfId="50" applyFont="1" applyFill="1" applyBorder="1" applyAlignment="1" applyProtection="1">
      <alignment horizontal="center" vertical="center"/>
      <protection/>
    </xf>
    <xf numFmtId="38" fontId="3" fillId="112" borderId="175" xfId="50" applyFont="1" applyFill="1" applyBorder="1" applyAlignment="1" applyProtection="1">
      <alignment horizontal="center" vertical="center"/>
      <protection locked="0"/>
    </xf>
    <xf numFmtId="38" fontId="3" fillId="112" borderId="176" xfId="50" applyFont="1" applyFill="1" applyBorder="1" applyAlignment="1" applyProtection="1">
      <alignment horizontal="center" vertical="center"/>
      <protection locked="0"/>
    </xf>
    <xf numFmtId="38" fontId="3" fillId="112" borderId="168" xfId="50" applyFont="1" applyFill="1" applyBorder="1" applyAlignment="1" applyProtection="1">
      <alignment horizontal="center" vertical="center"/>
      <protection locked="0"/>
    </xf>
    <xf numFmtId="38" fontId="3" fillId="112" borderId="169" xfId="50" applyFont="1" applyFill="1" applyBorder="1" applyAlignment="1" applyProtection="1">
      <alignment horizontal="center" vertical="center"/>
      <protection locked="0"/>
    </xf>
    <xf numFmtId="38" fontId="3" fillId="112" borderId="15" xfId="50" applyFont="1" applyFill="1" applyBorder="1" applyAlignment="1" applyProtection="1">
      <alignment horizontal="center" vertical="center"/>
      <protection/>
    </xf>
    <xf numFmtId="38" fontId="3" fillId="112" borderId="159" xfId="50" applyFont="1" applyFill="1" applyBorder="1" applyAlignment="1" applyProtection="1">
      <alignment horizontal="center" vertical="center"/>
      <protection/>
    </xf>
    <xf numFmtId="38" fontId="3" fillId="112" borderId="183" xfId="50" applyFont="1" applyFill="1" applyBorder="1" applyAlignment="1" applyProtection="1">
      <alignment horizontal="center" vertical="center"/>
      <protection locked="0"/>
    </xf>
    <xf numFmtId="38" fontId="3" fillId="112" borderId="184" xfId="50" applyFont="1" applyFill="1" applyBorder="1" applyAlignment="1" applyProtection="1">
      <alignment horizontal="center" vertical="center"/>
      <protection locked="0"/>
    </xf>
    <xf numFmtId="38" fontId="3" fillId="112" borderId="55" xfId="50" applyFont="1" applyFill="1" applyBorder="1" applyAlignment="1" applyProtection="1">
      <alignment horizontal="center" vertical="center"/>
      <protection/>
    </xf>
    <xf numFmtId="38" fontId="3" fillId="112" borderId="95" xfId="50" applyFont="1" applyFill="1" applyBorder="1" applyAlignment="1" applyProtection="1">
      <alignment horizontal="center" vertical="center"/>
      <protection/>
    </xf>
    <xf numFmtId="38" fontId="3" fillId="112" borderId="185" xfId="50" applyFont="1" applyFill="1" applyBorder="1" applyAlignment="1" applyProtection="1">
      <alignment horizontal="center" vertical="center"/>
      <protection/>
    </xf>
    <xf numFmtId="38" fontId="3" fillId="112" borderId="137" xfId="50" applyFont="1" applyFill="1" applyBorder="1" applyAlignment="1" applyProtection="1">
      <alignment horizontal="center" vertical="center"/>
      <protection/>
    </xf>
    <xf numFmtId="38" fontId="3" fillId="112" borderId="0" xfId="50" applyFont="1" applyFill="1" applyBorder="1" applyAlignment="1" applyProtection="1">
      <alignment horizontal="center" vertical="center"/>
      <protection/>
    </xf>
    <xf numFmtId="38" fontId="3" fillId="112" borderId="13" xfId="50" applyFont="1" applyFill="1" applyBorder="1" applyAlignment="1" applyProtection="1">
      <alignment horizontal="center" vertical="center"/>
      <protection/>
    </xf>
    <xf numFmtId="38" fontId="3" fillId="34" borderId="182" xfId="50" applyFont="1" applyFill="1" applyBorder="1" applyAlignment="1" applyProtection="1">
      <alignment horizontal="right" vertical="center"/>
      <protection locked="0"/>
    </xf>
    <xf numFmtId="38" fontId="3" fillId="34" borderId="21" xfId="50" applyFont="1" applyFill="1" applyBorder="1" applyAlignment="1" applyProtection="1">
      <alignment horizontal="right" vertical="center"/>
      <protection locked="0"/>
    </xf>
    <xf numFmtId="38" fontId="3" fillId="34" borderId="186" xfId="50" applyFont="1" applyFill="1" applyBorder="1" applyAlignment="1" applyProtection="1">
      <alignment horizontal="right" vertical="center"/>
      <protection locked="0"/>
    </xf>
    <xf numFmtId="38" fontId="3" fillId="110" borderId="14" xfId="50" applyFont="1" applyFill="1" applyBorder="1" applyAlignment="1" applyProtection="1">
      <alignment horizontal="right" vertical="center"/>
      <protection/>
    </xf>
    <xf numFmtId="38" fontId="3" fillId="110" borderId="0" xfId="50" applyFont="1" applyFill="1" applyBorder="1" applyAlignment="1" applyProtection="1">
      <alignment horizontal="right" vertical="center"/>
      <protection/>
    </xf>
    <xf numFmtId="38" fontId="3" fillId="110" borderId="13" xfId="50" applyFont="1" applyFill="1" applyBorder="1" applyAlignment="1" applyProtection="1">
      <alignment horizontal="right" vertical="center"/>
      <protection/>
    </xf>
    <xf numFmtId="38" fontId="3" fillId="110" borderId="137" xfId="50" applyFont="1" applyFill="1" applyBorder="1" applyAlignment="1" applyProtection="1">
      <alignment horizontal="right" vertical="center"/>
      <protection/>
    </xf>
    <xf numFmtId="38" fontId="3" fillId="115" borderId="14" xfId="50" applyFont="1" applyFill="1" applyBorder="1" applyAlignment="1" applyProtection="1">
      <alignment vertical="center"/>
      <protection/>
    </xf>
    <xf numFmtId="38" fontId="3" fillId="115" borderId="95" xfId="50" applyFont="1" applyFill="1" applyBorder="1" applyAlignment="1" applyProtection="1">
      <alignment vertical="center"/>
      <protection/>
    </xf>
    <xf numFmtId="193" fontId="3" fillId="34" borderId="187" xfId="66" applyNumberFormat="1" applyFill="1" applyBorder="1" applyAlignment="1" applyProtection="1">
      <alignment horizontal="center" vertical="center"/>
      <protection locked="0"/>
    </xf>
    <xf numFmtId="193" fontId="3" fillId="34" borderId="19" xfId="66" applyNumberFormat="1" applyFill="1" applyBorder="1" applyAlignment="1" applyProtection="1">
      <alignment horizontal="center" vertical="center"/>
      <protection locked="0"/>
    </xf>
    <xf numFmtId="193" fontId="3" fillId="34" borderId="186" xfId="66" applyNumberFormat="1" applyFill="1" applyBorder="1" applyAlignment="1" applyProtection="1">
      <alignment horizontal="center" vertical="center"/>
      <protection locked="0"/>
    </xf>
    <xf numFmtId="193" fontId="3" fillId="34" borderId="135" xfId="66" applyNumberFormat="1" applyFill="1" applyBorder="1" applyAlignment="1" applyProtection="1">
      <alignment horizontal="center" vertical="center"/>
      <protection/>
    </xf>
    <xf numFmtId="193" fontId="3" fillId="34" borderId="188" xfId="66" applyNumberFormat="1" applyFill="1" applyBorder="1" applyAlignment="1" applyProtection="1">
      <alignment horizontal="center" vertical="center"/>
      <protection/>
    </xf>
    <xf numFmtId="38" fontId="3" fillId="0" borderId="30" xfId="50" applyFont="1" applyBorder="1" applyAlignment="1" applyProtection="1">
      <alignment horizontal="center" vertical="center"/>
      <protection/>
    </xf>
    <xf numFmtId="38" fontId="3" fillId="0" borderId="159" xfId="50" applyFont="1" applyBorder="1" applyAlignment="1" applyProtection="1">
      <alignment horizontal="center" vertical="center"/>
      <protection/>
    </xf>
    <xf numFmtId="38" fontId="3" fillId="115" borderId="59" xfId="50" applyFont="1" applyFill="1" applyBorder="1" applyAlignment="1" applyProtection="1">
      <alignment horizontal="center" vertical="center"/>
      <protection/>
    </xf>
    <xf numFmtId="193" fontId="3" fillId="34" borderId="184" xfId="66" applyNumberFormat="1" applyFill="1" applyBorder="1" applyAlignment="1" applyProtection="1">
      <alignment horizontal="center" vertical="center"/>
      <protection/>
    </xf>
    <xf numFmtId="193" fontId="3" fillId="34" borderId="12" xfId="66" applyNumberFormat="1" applyFill="1" applyBorder="1" applyAlignment="1" applyProtection="1">
      <alignment horizontal="center" vertical="center"/>
      <protection/>
    </xf>
    <xf numFmtId="193" fontId="3" fillId="34" borderId="174" xfId="66" applyNumberFormat="1" applyFill="1" applyBorder="1" applyAlignment="1" applyProtection="1">
      <alignment horizontal="center" vertical="center"/>
      <protection/>
    </xf>
    <xf numFmtId="38" fontId="3" fillId="0" borderId="27" xfId="50" applyFont="1" applyBorder="1" applyAlignment="1" applyProtection="1">
      <alignment horizontal="right" vertical="center"/>
      <protection/>
    </xf>
    <xf numFmtId="38" fontId="3" fillId="0" borderId="119" xfId="50" applyFont="1" applyBorder="1" applyAlignment="1" applyProtection="1">
      <alignment horizontal="right" vertical="center"/>
      <protection/>
    </xf>
    <xf numFmtId="38" fontId="3" fillId="0" borderId="11" xfId="50" applyFont="1" applyBorder="1" applyAlignment="1" applyProtection="1">
      <alignment horizontal="right" vertical="center"/>
      <protection/>
    </xf>
    <xf numFmtId="38" fontId="3" fillId="0" borderId="21" xfId="50" applyFont="1" applyBorder="1" applyAlignment="1" applyProtection="1">
      <alignment horizontal="right" vertical="center"/>
      <protection/>
    </xf>
    <xf numFmtId="38" fontId="3" fillId="0" borderId="135" xfId="50" applyFont="1" applyBorder="1" applyAlignment="1" applyProtection="1">
      <alignment horizontal="right" vertical="center"/>
      <protection/>
    </xf>
    <xf numFmtId="38" fontId="3" fillId="0" borderId="188" xfId="50" applyFont="1" applyBorder="1" applyAlignment="1" applyProtection="1">
      <alignment horizontal="right" vertical="center"/>
      <protection/>
    </xf>
    <xf numFmtId="10" fontId="0" fillId="0" borderId="26" xfId="42" applyNumberFormat="1" applyFont="1" applyBorder="1" applyAlignment="1" applyProtection="1">
      <alignment horizontal="center" vertical="center" shrinkToFit="1"/>
      <protection/>
    </xf>
    <xf numFmtId="10" fontId="0" fillId="0" borderId="137" xfId="42" applyNumberFormat="1" applyFont="1" applyBorder="1" applyAlignment="1" applyProtection="1">
      <alignment horizontal="center" vertical="center" shrinkToFit="1"/>
      <protection/>
    </xf>
    <xf numFmtId="38" fontId="3" fillId="0" borderId="27" xfId="50" applyFont="1" applyFill="1" applyBorder="1" applyAlignment="1" applyProtection="1">
      <alignment horizontal="right" vertical="center"/>
      <protection/>
    </xf>
    <xf numFmtId="38" fontId="3" fillId="0" borderId="119" xfId="50" applyFont="1" applyFill="1" applyBorder="1" applyAlignment="1" applyProtection="1">
      <alignment horizontal="right" vertical="center"/>
      <protection/>
    </xf>
    <xf numFmtId="38" fontId="3" fillId="114" borderId="27" xfId="50" applyFont="1" applyFill="1" applyBorder="1" applyAlignment="1" applyProtection="1">
      <alignment horizontal="center" vertical="center"/>
      <protection/>
    </xf>
    <xf numFmtId="182" fontId="5" fillId="0" borderId="26" xfId="66" applyNumberFormat="1" applyFont="1" applyBorder="1" applyAlignment="1" applyProtection="1">
      <alignment horizontal="center" vertical="center"/>
      <protection/>
    </xf>
    <xf numFmtId="182" fontId="5" fillId="0" borderId="137" xfId="66" applyNumberFormat="1" applyFont="1" applyBorder="1" applyAlignment="1" applyProtection="1">
      <alignment horizontal="center" vertical="center"/>
      <protection/>
    </xf>
    <xf numFmtId="38" fontId="3" fillId="0" borderId="25" xfId="50" applyFont="1" applyBorder="1" applyAlignment="1" applyProtection="1">
      <alignment horizontal="right" vertical="center"/>
      <protection/>
    </xf>
    <xf numFmtId="38" fontId="3" fillId="0" borderId="22" xfId="50" applyFont="1" applyBorder="1" applyAlignment="1" applyProtection="1">
      <alignment horizontal="right" vertical="center"/>
      <protection/>
    </xf>
    <xf numFmtId="38" fontId="3" fillId="0" borderId="189" xfId="50" applyFont="1" applyBorder="1" applyAlignment="1" applyProtection="1">
      <alignment horizontal="right" vertical="center"/>
      <protection/>
    </xf>
    <xf numFmtId="0" fontId="86" fillId="0" borderId="0" xfId="0" applyFont="1" applyBorder="1" applyAlignment="1">
      <alignment horizontal="right" vertical="center"/>
    </xf>
    <xf numFmtId="181" fontId="3" fillId="0" borderId="0" xfId="66" applyNumberFormat="1" applyAlignment="1" applyProtection="1">
      <alignment horizontal="center" vertical="center"/>
      <protection/>
    </xf>
    <xf numFmtId="0" fontId="72" fillId="34" borderId="0" xfId="0" applyFont="1" applyFill="1" applyBorder="1" applyAlignment="1">
      <alignment horizontal="center" vertical="center"/>
    </xf>
    <xf numFmtId="0" fontId="4" fillId="58" borderId="30" xfId="66" applyFont="1" applyFill="1" applyBorder="1" applyAlignment="1" applyProtection="1">
      <alignment horizontal="center" vertical="center" wrapText="1"/>
      <protection/>
    </xf>
    <xf numFmtId="0" fontId="4" fillId="58" borderId="15" xfId="66" applyFont="1" applyFill="1" applyBorder="1" applyAlignment="1" applyProtection="1">
      <alignment horizontal="center" vertical="center" wrapText="1"/>
      <protection/>
    </xf>
    <xf numFmtId="0" fontId="4" fillId="58" borderId="159" xfId="66" applyFont="1" applyFill="1" applyBorder="1" applyAlignment="1" applyProtection="1">
      <alignment horizontal="center" vertical="center" wrapText="1"/>
      <protection/>
    </xf>
    <xf numFmtId="0" fontId="4" fillId="58" borderId="14" xfId="66" applyFont="1" applyFill="1" applyBorder="1" applyAlignment="1" applyProtection="1">
      <alignment horizontal="center" vertical="center" wrapText="1"/>
      <protection/>
    </xf>
    <xf numFmtId="0" fontId="4" fillId="58" borderId="0" xfId="66" applyFont="1" applyFill="1" applyBorder="1" applyAlignment="1" applyProtection="1">
      <alignment horizontal="center" vertical="center" wrapText="1"/>
      <protection/>
    </xf>
    <xf numFmtId="0" fontId="4" fillId="58" borderId="95" xfId="66" applyFont="1" applyFill="1" applyBorder="1" applyAlignment="1" applyProtection="1">
      <alignment horizontal="center" vertical="center" wrapText="1"/>
      <protection/>
    </xf>
    <xf numFmtId="0" fontId="4" fillId="58" borderId="26" xfId="66" applyFont="1" applyFill="1" applyBorder="1" applyAlignment="1" applyProtection="1">
      <alignment horizontal="center" vertical="center" wrapText="1"/>
      <protection/>
    </xf>
    <xf numFmtId="0" fontId="4" fillId="58" borderId="13" xfId="66" applyFont="1" applyFill="1" applyBorder="1" applyAlignment="1" applyProtection="1">
      <alignment horizontal="center" vertical="center" wrapText="1"/>
      <protection/>
    </xf>
    <xf numFmtId="0" fontId="4" fillId="58" borderId="137" xfId="66" applyFont="1" applyFill="1" applyBorder="1" applyAlignment="1" applyProtection="1">
      <alignment horizontal="center" vertical="center" wrapText="1"/>
      <protection/>
    </xf>
    <xf numFmtId="38" fontId="3" fillId="110" borderId="27" xfId="50" applyFont="1" applyFill="1" applyBorder="1" applyAlignment="1" applyProtection="1">
      <alignment horizontal="right" vertical="center"/>
      <protection/>
    </xf>
    <xf numFmtId="38" fontId="3" fillId="110" borderId="119" xfId="50" applyFont="1" applyFill="1" applyBorder="1" applyAlignment="1" applyProtection="1">
      <alignment horizontal="right" vertical="center"/>
      <protection/>
    </xf>
    <xf numFmtId="0" fontId="4" fillId="111" borderId="30" xfId="66" applyFont="1" applyFill="1" applyBorder="1" applyAlignment="1" applyProtection="1">
      <alignment horizontal="center" vertical="center" wrapText="1" shrinkToFit="1"/>
      <protection/>
    </xf>
    <xf numFmtId="0" fontId="4" fillId="111" borderId="15" xfId="66" applyFont="1" applyFill="1" applyBorder="1" applyAlignment="1" applyProtection="1">
      <alignment horizontal="center" vertical="center" wrapText="1" shrinkToFit="1"/>
      <protection/>
    </xf>
    <xf numFmtId="0" fontId="4" fillId="111" borderId="159" xfId="66" applyFont="1" applyFill="1" applyBorder="1" applyAlignment="1" applyProtection="1">
      <alignment horizontal="center" vertical="center" wrapText="1" shrinkToFit="1"/>
      <protection/>
    </xf>
    <xf numFmtId="0" fontId="4" fillId="111" borderId="26" xfId="66" applyFont="1" applyFill="1" applyBorder="1" applyAlignment="1" applyProtection="1">
      <alignment horizontal="center" vertical="center" wrapText="1" shrinkToFit="1"/>
      <protection/>
    </xf>
    <xf numFmtId="0" fontId="4" fillId="111" borderId="13" xfId="66" applyFont="1" applyFill="1" applyBorder="1" applyAlignment="1" applyProtection="1">
      <alignment horizontal="center" vertical="center" wrapText="1" shrinkToFit="1"/>
      <protection/>
    </xf>
    <xf numFmtId="0" fontId="4" fillId="111" borderId="137" xfId="66" applyFont="1" applyFill="1" applyBorder="1" applyAlignment="1" applyProtection="1">
      <alignment horizontal="center" vertical="center" wrapText="1" shrinkToFit="1"/>
      <protection/>
    </xf>
    <xf numFmtId="38" fontId="3" fillId="111" borderId="24" xfId="50" applyFont="1" applyFill="1" applyBorder="1" applyAlignment="1" applyProtection="1">
      <alignment horizontal="center" vertical="center" wrapText="1"/>
      <protection/>
    </xf>
    <xf numFmtId="38" fontId="3" fillId="111" borderId="23" xfId="50" applyFont="1" applyFill="1" applyBorder="1" applyAlignment="1" applyProtection="1">
      <alignment horizontal="center" vertical="center" wrapText="1"/>
      <protection/>
    </xf>
    <xf numFmtId="38" fontId="3" fillId="0" borderId="30" xfId="50" applyFont="1" applyFill="1" applyBorder="1" applyAlignment="1" applyProtection="1">
      <alignment horizontal="right" vertical="center"/>
      <protection/>
    </xf>
    <xf numFmtId="38" fontId="3" fillId="0" borderId="159" xfId="50" applyFont="1" applyFill="1" applyBorder="1" applyAlignment="1" applyProtection="1">
      <alignment horizontal="right" vertical="center"/>
      <protection/>
    </xf>
    <xf numFmtId="38" fontId="3" fillId="111" borderId="0" xfId="50" applyFont="1" applyFill="1" applyBorder="1" applyAlignment="1" applyProtection="1">
      <alignment horizontal="center" vertical="center"/>
      <protection/>
    </xf>
    <xf numFmtId="38" fontId="3" fillId="111" borderId="13" xfId="50" applyFont="1" applyFill="1" applyBorder="1" applyAlignment="1" applyProtection="1">
      <alignment horizontal="center" vertical="center"/>
      <protection/>
    </xf>
    <xf numFmtId="38" fontId="3" fillId="111" borderId="14" xfId="50" applyFont="1" applyFill="1" applyBorder="1" applyAlignment="1" applyProtection="1">
      <alignment horizontal="center" vertical="center" wrapText="1"/>
      <protection/>
    </xf>
    <xf numFmtId="38" fontId="3" fillId="111" borderId="26" xfId="50" applyFont="1" applyFill="1" applyBorder="1" applyAlignment="1" applyProtection="1">
      <alignment horizontal="center" vertical="center" wrapText="1"/>
      <protection/>
    </xf>
    <xf numFmtId="38" fontId="3" fillId="115" borderId="14" xfId="50" applyFont="1" applyFill="1" applyBorder="1" applyAlignment="1" applyProtection="1">
      <alignment horizontal="center" vertical="center" wrapText="1"/>
      <protection/>
    </xf>
    <xf numFmtId="38" fontId="3" fillId="115" borderId="26" xfId="50" applyFont="1" applyFill="1" applyBorder="1" applyAlignment="1" applyProtection="1">
      <alignment horizontal="center" vertical="center" wrapText="1"/>
      <protection/>
    </xf>
    <xf numFmtId="38" fontId="3" fillId="112" borderId="24" xfId="50" applyFont="1" applyFill="1" applyBorder="1" applyAlignment="1" applyProtection="1">
      <alignment horizontal="center" vertical="center" wrapText="1"/>
      <protection/>
    </xf>
    <xf numFmtId="38" fontId="3" fillId="112" borderId="23" xfId="50" applyFont="1" applyFill="1" applyBorder="1" applyAlignment="1" applyProtection="1">
      <alignment horizontal="center" vertical="center" wrapText="1"/>
      <protection/>
    </xf>
    <xf numFmtId="38" fontId="3" fillId="115" borderId="24" xfId="50" applyFont="1" applyFill="1" applyBorder="1" applyAlignment="1" applyProtection="1">
      <alignment horizontal="center" vertical="center" wrapText="1"/>
      <protection/>
    </xf>
    <xf numFmtId="38" fontId="3" fillId="115" borderId="23" xfId="50" applyFont="1" applyFill="1" applyBorder="1" applyAlignment="1" applyProtection="1">
      <alignment horizontal="center" vertical="center" wrapText="1"/>
      <protection/>
    </xf>
    <xf numFmtId="38" fontId="3" fillId="112" borderId="190" xfId="50" applyFont="1" applyFill="1" applyBorder="1" applyAlignment="1" applyProtection="1">
      <alignment horizontal="center" vertical="center" wrapText="1"/>
      <protection/>
    </xf>
    <xf numFmtId="38" fontId="3" fillId="112" borderId="191" xfId="50" applyFont="1" applyFill="1" applyBorder="1" applyAlignment="1" applyProtection="1">
      <alignment horizontal="center" vertical="center" wrapText="1"/>
      <protection/>
    </xf>
    <xf numFmtId="0" fontId="4" fillId="112" borderId="10" xfId="66" applyFont="1" applyFill="1" applyBorder="1" applyAlignment="1">
      <alignment horizontal="center" vertical="center" wrapText="1"/>
      <protection/>
    </xf>
    <xf numFmtId="38" fontId="87" fillId="115" borderId="166" xfId="50" applyFont="1" applyFill="1" applyBorder="1" applyAlignment="1" applyProtection="1">
      <alignment vertical="center"/>
      <protection locked="0"/>
    </xf>
    <xf numFmtId="38" fontId="87" fillId="115" borderId="167" xfId="50" applyFont="1" applyFill="1" applyBorder="1" applyAlignment="1" applyProtection="1">
      <alignment vertical="center"/>
      <protection locked="0"/>
    </xf>
    <xf numFmtId="38" fontId="3" fillId="0" borderId="27" xfId="50" applyFont="1" applyBorder="1" applyAlignment="1" applyProtection="1">
      <alignment horizontal="center" vertical="center"/>
      <protection/>
    </xf>
    <xf numFmtId="38" fontId="3" fillId="0" borderId="119" xfId="50" applyFont="1" applyBorder="1" applyAlignment="1" applyProtection="1">
      <alignment horizontal="center" vertical="center"/>
      <protection/>
    </xf>
    <xf numFmtId="0" fontId="3" fillId="0" borderId="10" xfId="66" applyBorder="1" applyAlignment="1" applyProtection="1">
      <alignment horizontal="center" vertical="center"/>
      <protection/>
    </xf>
    <xf numFmtId="0" fontId="3" fillId="0" borderId="30" xfId="66" applyFont="1" applyBorder="1" applyAlignment="1" applyProtection="1">
      <alignment horizontal="center" vertical="center"/>
      <protection/>
    </xf>
    <xf numFmtId="0" fontId="3" fillId="0" borderId="15" xfId="66" applyFont="1" applyBorder="1" applyAlignment="1" applyProtection="1">
      <alignment horizontal="center" vertical="center"/>
      <protection/>
    </xf>
    <xf numFmtId="0" fontId="3" fillId="0" borderId="159" xfId="66" applyFont="1" applyBorder="1" applyAlignment="1" applyProtection="1">
      <alignment horizontal="center" vertical="center"/>
      <protection/>
    </xf>
    <xf numFmtId="0" fontId="10" fillId="0" borderId="0" xfId="66" applyNumberFormat="1" applyFont="1" applyAlignment="1" applyProtection="1">
      <alignment horizontal="left" vertical="top" wrapText="1"/>
      <protection/>
    </xf>
    <xf numFmtId="193" fontId="3" fillId="34" borderId="11" xfId="66" applyNumberFormat="1" applyFill="1" applyBorder="1" applyAlignment="1" applyProtection="1">
      <alignment horizontal="center" vertical="center"/>
      <protection/>
    </xf>
    <xf numFmtId="193" fontId="3" fillId="34" borderId="176" xfId="66" applyNumberFormat="1" applyFill="1" applyBorder="1" applyAlignment="1" applyProtection="1">
      <alignment horizontal="center" vertical="center"/>
      <protection/>
    </xf>
    <xf numFmtId="49" fontId="8" fillId="0" borderId="0" xfId="66" applyNumberFormat="1" applyFont="1" applyAlignment="1" applyProtection="1">
      <alignment horizontal="center" vertical="center"/>
      <protection/>
    </xf>
    <xf numFmtId="0" fontId="4" fillId="0" borderId="159" xfId="66" applyFont="1" applyBorder="1" applyAlignment="1" applyProtection="1">
      <alignment horizontal="center" vertical="center" textRotation="255" shrinkToFit="1"/>
      <protection/>
    </xf>
    <xf numFmtId="0" fontId="4" fillId="0" borderId="95" xfId="66" applyFont="1" applyBorder="1" applyAlignment="1" applyProtection="1">
      <alignment horizontal="center" vertical="center" textRotation="255" shrinkToFit="1"/>
      <protection/>
    </xf>
    <xf numFmtId="193" fontId="3" fillId="34" borderId="21" xfId="66" applyNumberFormat="1" applyFill="1" applyBorder="1" applyAlignment="1" applyProtection="1">
      <alignment horizontal="center" vertical="center"/>
      <protection/>
    </xf>
    <xf numFmtId="0" fontId="4" fillId="43" borderId="30" xfId="66" applyFont="1" applyFill="1" applyBorder="1" applyAlignment="1" applyProtection="1">
      <alignment horizontal="center" vertical="center" wrapText="1"/>
      <protection/>
    </xf>
    <xf numFmtId="0" fontId="4" fillId="43" borderId="15" xfId="66" applyFont="1" applyFill="1" applyBorder="1" applyAlignment="1" applyProtection="1">
      <alignment horizontal="center" vertical="center" wrapText="1"/>
      <protection/>
    </xf>
    <xf numFmtId="0" fontId="4" fillId="43" borderId="159" xfId="66" applyFont="1" applyFill="1" applyBorder="1" applyAlignment="1" applyProtection="1">
      <alignment horizontal="center" vertical="center" wrapText="1"/>
      <protection/>
    </xf>
    <xf numFmtId="0" fontId="4" fillId="43" borderId="14" xfId="66" applyFont="1" applyFill="1" applyBorder="1" applyAlignment="1" applyProtection="1">
      <alignment horizontal="center" vertical="center" wrapText="1"/>
      <protection/>
    </xf>
    <xf numFmtId="0" fontId="4" fillId="43" borderId="0" xfId="66" applyFont="1" applyFill="1" applyBorder="1" applyAlignment="1" applyProtection="1">
      <alignment horizontal="center" vertical="center" wrapText="1"/>
      <protection/>
    </xf>
    <xf numFmtId="0" fontId="4" fillId="43" borderId="95" xfId="66" applyFont="1" applyFill="1" applyBorder="1" applyAlignment="1" applyProtection="1">
      <alignment horizontal="center" vertical="center" wrapText="1"/>
      <protection/>
    </xf>
    <xf numFmtId="0" fontId="4" fillId="43" borderId="26" xfId="66" applyFont="1" applyFill="1" applyBorder="1" applyAlignment="1" applyProtection="1">
      <alignment horizontal="center" vertical="center" wrapText="1"/>
      <protection/>
    </xf>
    <xf numFmtId="0" fontId="4" fillId="43" borderId="13" xfId="66" applyFont="1" applyFill="1" applyBorder="1" applyAlignment="1" applyProtection="1">
      <alignment horizontal="center" vertical="center" wrapText="1"/>
      <protection/>
    </xf>
    <xf numFmtId="0" fontId="4" fillId="43" borderId="137" xfId="66" applyFont="1" applyFill="1" applyBorder="1" applyAlignment="1" applyProtection="1">
      <alignment horizontal="center" vertical="center" wrapText="1"/>
      <protection/>
    </xf>
    <xf numFmtId="193" fontId="3" fillId="34" borderId="19" xfId="66" applyNumberFormat="1" applyFill="1" applyBorder="1" applyAlignment="1" applyProtection="1">
      <alignment horizontal="center" vertical="center"/>
      <protection/>
    </xf>
    <xf numFmtId="0" fontId="4" fillId="50" borderId="30" xfId="66" applyFont="1" applyFill="1" applyBorder="1" applyAlignment="1" applyProtection="1">
      <alignment horizontal="center" vertical="center" wrapText="1"/>
      <protection/>
    </xf>
    <xf numFmtId="0" fontId="4" fillId="50" borderId="15" xfId="66" applyFont="1" applyFill="1" applyBorder="1" applyAlignment="1" applyProtection="1">
      <alignment horizontal="center" vertical="center" wrapText="1"/>
      <protection/>
    </xf>
    <xf numFmtId="0" fontId="4" fillId="50" borderId="159" xfId="66" applyFont="1" applyFill="1" applyBorder="1" applyAlignment="1" applyProtection="1">
      <alignment horizontal="center" vertical="center" wrapText="1"/>
      <protection/>
    </xf>
    <xf numFmtId="0" fontId="4" fillId="50" borderId="14" xfId="66" applyFont="1" applyFill="1" applyBorder="1" applyAlignment="1" applyProtection="1">
      <alignment horizontal="center" vertical="center" wrapText="1"/>
      <protection/>
    </xf>
    <xf numFmtId="0" fontId="4" fillId="50" borderId="0" xfId="66" applyFont="1" applyFill="1" applyBorder="1" applyAlignment="1" applyProtection="1">
      <alignment horizontal="center" vertical="center" wrapText="1"/>
      <protection/>
    </xf>
    <xf numFmtId="0" fontId="4" fillId="50" borderId="95" xfId="66" applyFont="1" applyFill="1" applyBorder="1" applyAlignment="1" applyProtection="1">
      <alignment horizontal="center" vertical="center" wrapText="1"/>
      <protection/>
    </xf>
    <xf numFmtId="0" fontId="4" fillId="112" borderId="10" xfId="66" applyFont="1" applyFill="1" applyBorder="1" applyAlignment="1">
      <alignment horizontal="center" vertical="center" shrinkToFit="1"/>
      <protection/>
    </xf>
    <xf numFmtId="0" fontId="4" fillId="112" borderId="30" xfId="66" applyFont="1" applyFill="1" applyBorder="1" applyAlignment="1">
      <alignment horizontal="center" vertical="center" shrinkToFit="1"/>
      <protection/>
    </xf>
    <xf numFmtId="0" fontId="4" fillId="112" borderId="15" xfId="66" applyFont="1" applyFill="1" applyBorder="1" applyAlignment="1">
      <alignment horizontal="center" vertical="center" shrinkToFit="1"/>
      <protection/>
    </xf>
    <xf numFmtId="0" fontId="4" fillId="112" borderId="159" xfId="66" applyFont="1" applyFill="1" applyBorder="1" applyAlignment="1">
      <alignment horizontal="center" vertical="center" shrinkToFit="1"/>
      <protection/>
    </xf>
    <xf numFmtId="0" fontId="4" fillId="112" borderId="26" xfId="66" applyFont="1" applyFill="1" applyBorder="1" applyAlignment="1">
      <alignment horizontal="center" vertical="center" shrinkToFit="1"/>
      <protection/>
    </xf>
    <xf numFmtId="0" fontId="4" fillId="112" borderId="13" xfId="66" applyFont="1" applyFill="1" applyBorder="1" applyAlignment="1">
      <alignment horizontal="center" vertical="center" shrinkToFit="1"/>
      <protection/>
    </xf>
    <xf numFmtId="0" fontId="4" fillId="112" borderId="137" xfId="66" applyFont="1" applyFill="1" applyBorder="1" applyAlignment="1">
      <alignment horizontal="center" vertical="center" shrinkToFit="1"/>
      <protection/>
    </xf>
    <xf numFmtId="0" fontId="88" fillId="0" borderId="0" xfId="0" applyFont="1" applyAlignment="1" applyProtection="1">
      <alignment horizontal="left" vertical="center" wrapText="1"/>
      <protection/>
    </xf>
    <xf numFmtId="0" fontId="79" fillId="0" borderId="0" xfId="0" applyFont="1" applyBorder="1" applyAlignment="1" applyProtection="1">
      <alignment horizontal="center" vertical="center"/>
      <protection/>
    </xf>
    <xf numFmtId="38" fontId="0" fillId="0" borderId="192" xfId="50" applyFont="1" applyBorder="1" applyAlignment="1" applyProtection="1">
      <alignment horizontal="center" vertical="center" wrapText="1"/>
      <protection/>
    </xf>
    <xf numFmtId="38" fontId="0" fillId="0" borderId="116" xfId="50" applyFont="1" applyBorder="1" applyAlignment="1" applyProtection="1">
      <alignment horizontal="center" vertical="center"/>
      <protection/>
    </xf>
    <xf numFmtId="38" fontId="0" fillId="0" borderId="55" xfId="50" applyFont="1" applyBorder="1" applyAlignment="1" applyProtection="1">
      <alignment horizontal="center" vertical="center"/>
      <protection/>
    </xf>
    <xf numFmtId="38" fontId="0" fillId="0" borderId="0" xfId="50" applyFont="1" applyBorder="1" applyAlignment="1" applyProtection="1">
      <alignment horizontal="center" vertical="center"/>
      <protection/>
    </xf>
    <xf numFmtId="38" fontId="0" fillId="0" borderId="59" xfId="50" applyFont="1" applyBorder="1" applyAlignment="1" applyProtection="1">
      <alignment horizontal="center" vertical="center"/>
      <protection/>
    </xf>
    <xf numFmtId="0" fontId="0" fillId="0" borderId="0" xfId="0" applyBorder="1" applyAlignment="1" applyProtection="1">
      <alignment horizontal="right" vertical="center"/>
      <protection/>
    </xf>
    <xf numFmtId="38" fontId="0" fillId="0" borderId="53" xfId="50" applyFont="1" applyBorder="1" applyAlignment="1" applyProtection="1">
      <alignment horizontal="center" vertical="center"/>
      <protection/>
    </xf>
    <xf numFmtId="38" fontId="0" fillId="0" borderId="66" xfId="50" applyFont="1" applyBorder="1" applyAlignment="1" applyProtection="1">
      <alignment horizontal="center" vertical="center"/>
      <protection/>
    </xf>
    <xf numFmtId="182" fontId="0" fillId="6" borderId="160" xfId="0" applyNumberFormat="1" applyFill="1" applyBorder="1" applyAlignment="1" applyProtection="1">
      <alignment horizontal="center" vertical="center"/>
      <protection locked="0"/>
    </xf>
    <xf numFmtId="182" fontId="0" fillId="6" borderId="68" xfId="0" applyNumberFormat="1" applyFill="1" applyBorder="1" applyAlignment="1" applyProtection="1">
      <alignment horizontal="center" vertical="center"/>
      <protection locked="0"/>
    </xf>
    <xf numFmtId="182" fontId="0" fillId="6" borderId="161" xfId="0" applyNumberFormat="1" applyFill="1" applyBorder="1" applyAlignment="1" applyProtection="1">
      <alignment horizontal="center" vertical="center"/>
      <protection locked="0"/>
    </xf>
    <xf numFmtId="0" fontId="89" fillId="7" borderId="10" xfId="0" applyFont="1" applyFill="1" applyBorder="1" applyAlignment="1" applyProtection="1">
      <alignment horizontal="center" vertical="center"/>
      <protection/>
    </xf>
    <xf numFmtId="0" fontId="88" fillId="7" borderId="10" xfId="0"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dxfs count="4">
    <dxf>
      <font>
        <color theme="0"/>
      </font>
    </dxf>
    <dxf>
      <font>
        <color indexed="9"/>
      </font>
    </dxf>
    <dxf>
      <font>
        <color rgb="FFFFFFFF"/>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内部固定費</a:t>
            </a:r>
          </a:p>
        </c:rich>
      </c:tx>
      <c:layout>
        <c:manualLayout>
          <c:xMode val="factor"/>
          <c:yMode val="factor"/>
          <c:x val="-0.00175"/>
          <c:y val="-0.01075"/>
        </c:manualLayout>
      </c:layout>
      <c:spPr>
        <a:noFill/>
        <a:ln w="3175">
          <a:noFill/>
        </a:ln>
      </c:spPr>
    </c:title>
    <c:view3D>
      <c:rotX val="15"/>
      <c:hPercent val="63"/>
      <c:rotY val="20"/>
      <c:depthPercent val="100"/>
      <c:rAngAx val="1"/>
    </c:view3D>
    <c:plotArea>
      <c:layout>
        <c:manualLayout>
          <c:xMode val="edge"/>
          <c:yMode val="edge"/>
          <c:x val="0.016"/>
          <c:y val="0.1435"/>
          <c:w val="0.7585"/>
          <c:h val="0.8275"/>
        </c:manualLayout>
      </c:layout>
      <c:bar3DChart>
        <c:barDir val="col"/>
        <c:grouping val="stacked"/>
        <c:varyColors val="0"/>
        <c:ser>
          <c:idx val="0"/>
          <c:order val="0"/>
          <c:tx>
            <c:strRef>
              <c:f>'設計の確認①'!$A$16</c:f>
              <c:strCache>
                <c:ptCount val="1"/>
                <c:pt idx="0">
                  <c:v>役員報酬</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'設計の確認①'!$B$15:$I$15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'設計の確認①'!$B$16:$I$16</c:f>
              <c:numCache>
                <c:ptCount val="8"/>
                <c:pt idx="0">
                  <c:v>0</c:v>
                </c:pt>
                <c:pt idx="1">
                  <c:v>0</c:v>
                </c:pt>
                <c:pt idx="2">
                  <c:v>0</c:v>
                </c:pt>
                <c:pt idx="3">
                  <c:v>0</c:v>
                </c:pt>
                <c:pt idx="4">
                  <c:v>0</c:v>
                </c:pt>
                <c:pt idx="5">
                  <c:v>0</c:v>
                </c:pt>
                <c:pt idx="6">
                  <c:v>0</c:v>
                </c:pt>
                <c:pt idx="7">
                  <c:v>0</c:v>
                </c:pt>
              </c:numCache>
            </c:numRef>
          </c:val>
          <c:shape val="box"/>
        </c:ser>
        <c:ser>
          <c:idx val="1"/>
          <c:order val="1"/>
          <c:tx>
            <c:strRef>
              <c:f>'設計の確認①'!$A$17</c:f>
              <c:strCache>
                <c:ptCount val="1"/>
                <c:pt idx="0">
                  <c:v>製造減価償却費</c:v>
                </c:pt>
              </c:strCache>
            </c:strRef>
          </c:tx>
          <c:spPr>
            <a:solidFill>
              <a:srgbClr val="66FF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'設計の確認①'!$B$15:$I$15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'設計の確認①'!$B$17:$I$17</c:f>
              <c:numCache>
                <c:ptCount val="8"/>
                <c:pt idx="0">
                  <c:v>0</c:v>
                </c:pt>
                <c:pt idx="1">
                  <c:v>0</c:v>
                </c:pt>
                <c:pt idx="2">
                  <c:v>0</c:v>
                </c:pt>
                <c:pt idx="3">
                  <c:v>0</c:v>
                </c:pt>
                <c:pt idx="4">
                  <c:v>0</c:v>
                </c:pt>
                <c:pt idx="5">
                  <c:v>0</c:v>
                </c:pt>
                <c:pt idx="6">
                  <c:v>0</c:v>
                </c:pt>
                <c:pt idx="7">
                  <c:v>0</c:v>
                </c:pt>
              </c:numCache>
            </c:numRef>
          </c:val>
          <c:shape val="box"/>
        </c:ser>
        <c:ser>
          <c:idx val="2"/>
          <c:order val="2"/>
          <c:tx>
            <c:strRef>
              <c:f>'設計の確認①'!$A$18</c:f>
              <c:strCache>
                <c:ptCount val="1"/>
                <c:pt idx="0">
                  <c:v>販管減価償却費</c:v>
                </c:pt>
              </c:strCache>
            </c:strRef>
          </c:tx>
          <c:spPr>
            <a:solidFill>
              <a:srgbClr val="99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'設計の確認①'!$B$15:$I$15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'設計の確認①'!$B$18:$I$18</c:f>
              <c:numCache>
                <c:ptCount val="8"/>
                <c:pt idx="0">
                  <c:v>0</c:v>
                </c:pt>
                <c:pt idx="1">
                  <c:v>0</c:v>
                </c:pt>
                <c:pt idx="2">
                  <c:v>0</c:v>
                </c:pt>
                <c:pt idx="3">
                  <c:v>0</c:v>
                </c:pt>
                <c:pt idx="4">
                  <c:v>0</c:v>
                </c:pt>
                <c:pt idx="5">
                  <c:v>0</c:v>
                </c:pt>
                <c:pt idx="6">
                  <c:v>0</c:v>
                </c:pt>
                <c:pt idx="7">
                  <c:v>0</c:v>
                </c:pt>
              </c:numCache>
            </c:numRef>
          </c:val>
          <c:shape val="box"/>
        </c:ser>
        <c:overlap val="100"/>
        <c:gapWidth val="55"/>
        <c:gapDepth val="55"/>
        <c:shape val="box"/>
        <c:axId val="58954844"/>
        <c:axId val="21873245"/>
      </c:bar3DChart>
      <c:catAx>
        <c:axId val="58954844"/>
        <c:scaling>
          <c:orientation val="minMax"/>
        </c:scaling>
        <c:axPos val="b"/>
        <c:delete val="0"/>
        <c:numFmt formatCode="[$-411]ggge&quot;年&quot;" sourceLinked="0"/>
        <c:majorTickMark val="none"/>
        <c:minorTickMark val="none"/>
        <c:tickLblPos val="nextTo"/>
        <c:spPr>
          <a:ln w="3175">
            <a:solidFill>
              <a:srgbClr val="808080"/>
            </a:solidFill>
          </a:ln>
        </c:spPr>
        <c:crossAx val="21873245"/>
        <c:crosses val="autoZero"/>
        <c:auto val="1"/>
        <c:lblOffset val="100"/>
        <c:tickLblSkip val="1"/>
        <c:noMultiLvlLbl val="0"/>
      </c:catAx>
      <c:valAx>
        <c:axId val="2187324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954844"/>
        <c:crossesAt val="1"/>
        <c:crossBetween val="between"/>
        <c:dispUnits/>
      </c:valAx>
      <c:spPr>
        <a:noFill/>
        <a:ln>
          <a:noFill/>
        </a:ln>
      </c:spPr>
    </c:plotArea>
    <c:legend>
      <c:legendPos val="r"/>
      <c:layout>
        <c:manualLayout>
          <c:xMode val="edge"/>
          <c:yMode val="edge"/>
          <c:x val="0.799"/>
          <c:y val="0.4565"/>
          <c:w val="0.19275"/>
          <c:h val="0.193"/>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外部固定費</a:t>
            </a:r>
          </a:p>
        </c:rich>
      </c:tx>
      <c:layout>
        <c:manualLayout>
          <c:xMode val="factor"/>
          <c:yMode val="factor"/>
          <c:x val="-0.00175"/>
          <c:y val="-0.01075"/>
        </c:manualLayout>
      </c:layout>
      <c:spPr>
        <a:noFill/>
        <a:ln w="3175">
          <a:noFill/>
        </a:ln>
      </c:spPr>
    </c:title>
    <c:view3D>
      <c:rotX val="15"/>
      <c:hPercent val="72"/>
      <c:rotY val="20"/>
      <c:depthPercent val="100"/>
      <c:rAngAx val="1"/>
    </c:view3D>
    <c:plotArea>
      <c:layout>
        <c:manualLayout>
          <c:xMode val="edge"/>
          <c:yMode val="edge"/>
          <c:x val="0.016"/>
          <c:y val="0.1435"/>
          <c:w val="0.6705"/>
          <c:h val="0.8275"/>
        </c:manualLayout>
      </c:layout>
      <c:bar3DChart>
        <c:barDir val="col"/>
        <c:grouping val="stacked"/>
        <c:varyColors val="0"/>
        <c:ser>
          <c:idx val="0"/>
          <c:order val="0"/>
          <c:tx>
            <c:strRef>
              <c:f>'設計の確認①'!$A$21</c:f>
              <c:strCache>
                <c:ptCount val="1"/>
                <c:pt idx="0">
                  <c:v>製造原価人件費</c:v>
                </c:pt>
              </c:strCache>
            </c:strRef>
          </c:tx>
          <c:spPr>
            <a:solidFill>
              <a:srgbClr val="CC00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'設計の確認①'!$B$21:$I$21</c:f>
              <c:numCache>
                <c:ptCount val="8"/>
                <c:pt idx="0">
                  <c:v>0</c:v>
                </c:pt>
                <c:pt idx="1">
                  <c:v>0</c:v>
                </c:pt>
                <c:pt idx="2">
                  <c:v>0</c:v>
                </c:pt>
                <c:pt idx="3">
                  <c:v>0</c:v>
                </c:pt>
                <c:pt idx="4">
                  <c:v>0</c:v>
                </c:pt>
                <c:pt idx="5">
                  <c:v>0</c:v>
                </c:pt>
                <c:pt idx="6">
                  <c:v>0</c:v>
                </c:pt>
                <c:pt idx="7">
                  <c:v>0</c:v>
                </c:pt>
              </c:numCache>
            </c:numRef>
          </c:val>
          <c:shape val="box"/>
        </c:ser>
        <c:ser>
          <c:idx val="1"/>
          <c:order val="1"/>
          <c:tx>
            <c:strRef>
              <c:f>'設計の確認①'!$A$22</c:f>
              <c:strCache>
                <c:ptCount val="1"/>
                <c:pt idx="0">
                  <c:v>販管費人件費</c:v>
                </c:pt>
              </c:strCache>
            </c:strRef>
          </c:tx>
          <c:spPr>
            <a:solidFill>
              <a:srgbClr val="CC00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'設計の確認①'!$B$22:$I$22</c:f>
              <c:numCache>
                <c:ptCount val="8"/>
                <c:pt idx="0">
                  <c:v>0</c:v>
                </c:pt>
                <c:pt idx="1">
                  <c:v>0</c:v>
                </c:pt>
                <c:pt idx="2">
                  <c:v>0</c:v>
                </c:pt>
                <c:pt idx="3">
                  <c:v>0</c:v>
                </c:pt>
                <c:pt idx="4">
                  <c:v>0</c:v>
                </c:pt>
                <c:pt idx="5">
                  <c:v>0</c:v>
                </c:pt>
                <c:pt idx="6">
                  <c:v>0</c:v>
                </c:pt>
                <c:pt idx="7">
                  <c:v>0</c:v>
                </c:pt>
              </c:numCache>
            </c:numRef>
          </c:val>
          <c:shape val="box"/>
        </c:ser>
        <c:ser>
          <c:idx val="2"/>
          <c:order val="2"/>
          <c:tx>
            <c:strRef>
              <c:f>'設計の確認①'!$A$23</c:f>
              <c:strCache>
                <c:ptCount val="1"/>
                <c:pt idx="0">
                  <c:v>製造原価リース料</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'設計の確認①'!$B$23:$I$23</c:f>
              <c:numCache>
                <c:ptCount val="8"/>
                <c:pt idx="0">
                  <c:v>0</c:v>
                </c:pt>
                <c:pt idx="1">
                  <c:v>0</c:v>
                </c:pt>
                <c:pt idx="2">
                  <c:v>0</c:v>
                </c:pt>
                <c:pt idx="3">
                  <c:v>0</c:v>
                </c:pt>
                <c:pt idx="4">
                  <c:v>0</c:v>
                </c:pt>
                <c:pt idx="5">
                  <c:v>0</c:v>
                </c:pt>
                <c:pt idx="6">
                  <c:v>0</c:v>
                </c:pt>
                <c:pt idx="7">
                  <c:v>0</c:v>
                </c:pt>
              </c:numCache>
            </c:numRef>
          </c:val>
          <c:shape val="box"/>
        </c:ser>
        <c:ser>
          <c:idx val="3"/>
          <c:order val="3"/>
          <c:tx>
            <c:strRef>
              <c:f>'設計の確認①'!$A$24</c:f>
              <c:strCache>
                <c:ptCount val="1"/>
                <c:pt idx="0">
                  <c:v>販管費リース料</c:v>
                </c:pt>
              </c:strCache>
            </c:strRef>
          </c:tx>
          <c:spPr>
            <a:solidFill>
              <a:srgbClr val="FF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'設計の確認①'!$B$24:$I$24</c:f>
              <c:numCache>
                <c:ptCount val="8"/>
                <c:pt idx="0">
                  <c:v>0</c:v>
                </c:pt>
                <c:pt idx="1">
                  <c:v>0</c:v>
                </c:pt>
                <c:pt idx="2">
                  <c:v>0</c:v>
                </c:pt>
                <c:pt idx="3">
                  <c:v>0</c:v>
                </c:pt>
                <c:pt idx="4">
                  <c:v>0</c:v>
                </c:pt>
                <c:pt idx="5">
                  <c:v>0</c:v>
                </c:pt>
                <c:pt idx="6">
                  <c:v>0</c:v>
                </c:pt>
                <c:pt idx="7">
                  <c:v>0</c:v>
                </c:pt>
              </c:numCache>
            </c:numRef>
          </c:val>
          <c:shape val="box"/>
        </c:ser>
        <c:ser>
          <c:idx val="4"/>
          <c:order val="4"/>
          <c:tx>
            <c:strRef>
              <c:f>'設計の確認①'!$A$25</c:f>
              <c:strCache>
                <c:ptCount val="1"/>
                <c:pt idx="0">
                  <c:v>その他製造原価（固定費）</c:v>
                </c:pt>
              </c:strCache>
            </c:strRef>
          </c:tx>
          <c:spPr>
            <a:solidFill>
              <a:srgbClr val="FF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'設計の確認①'!$B$25:$I$25</c:f>
              <c:numCache>
                <c:ptCount val="8"/>
                <c:pt idx="0">
                  <c:v>0</c:v>
                </c:pt>
                <c:pt idx="1">
                  <c:v>0</c:v>
                </c:pt>
                <c:pt idx="2">
                  <c:v>0</c:v>
                </c:pt>
                <c:pt idx="3">
                  <c:v>0</c:v>
                </c:pt>
                <c:pt idx="4">
                  <c:v>0</c:v>
                </c:pt>
                <c:pt idx="5">
                  <c:v>0</c:v>
                </c:pt>
                <c:pt idx="6">
                  <c:v>0</c:v>
                </c:pt>
                <c:pt idx="7">
                  <c:v>0</c:v>
                </c:pt>
              </c:numCache>
            </c:numRef>
          </c:val>
          <c:shape val="box"/>
        </c:ser>
        <c:ser>
          <c:idx val="5"/>
          <c:order val="5"/>
          <c:tx>
            <c:strRef>
              <c:f>'設計の確認①'!$A$26</c:f>
              <c:strCache>
                <c:ptCount val="1"/>
                <c:pt idx="0">
                  <c:v>その他販管費（固定費）</c:v>
                </c:pt>
              </c:strCache>
            </c:strRef>
          </c:tx>
          <c:spPr>
            <a:solidFill>
              <a:srgbClr val="FF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'設計の確認①'!$B$26:$I$26</c:f>
              <c:numCache>
                <c:ptCount val="8"/>
                <c:pt idx="0">
                  <c:v>0</c:v>
                </c:pt>
                <c:pt idx="1">
                  <c:v>0</c:v>
                </c:pt>
                <c:pt idx="2">
                  <c:v>0</c:v>
                </c:pt>
                <c:pt idx="3">
                  <c:v>0</c:v>
                </c:pt>
                <c:pt idx="4">
                  <c:v>0</c:v>
                </c:pt>
                <c:pt idx="5">
                  <c:v>0</c:v>
                </c:pt>
                <c:pt idx="6">
                  <c:v>0</c:v>
                </c:pt>
                <c:pt idx="7">
                  <c:v>0</c:v>
                </c:pt>
              </c:numCache>
            </c:numRef>
          </c:val>
          <c:shape val="box"/>
        </c:ser>
        <c:overlap val="100"/>
        <c:gapWidth val="55"/>
        <c:gapDepth val="55"/>
        <c:shape val="box"/>
        <c:axId val="3076318"/>
        <c:axId val="61300703"/>
      </c:bar3DChart>
      <c:catAx>
        <c:axId val="3076318"/>
        <c:scaling>
          <c:orientation val="minMax"/>
        </c:scaling>
        <c:axPos val="b"/>
        <c:delete val="0"/>
        <c:numFmt formatCode="[$-411]ggge&quot;年&quot;" sourceLinked="0"/>
        <c:majorTickMark val="none"/>
        <c:minorTickMark val="none"/>
        <c:tickLblPos val="nextTo"/>
        <c:spPr>
          <a:ln w="3175">
            <a:solidFill>
              <a:srgbClr val="808080"/>
            </a:solidFill>
          </a:ln>
        </c:spPr>
        <c:crossAx val="61300703"/>
        <c:crosses val="autoZero"/>
        <c:auto val="1"/>
        <c:lblOffset val="100"/>
        <c:tickLblSkip val="1"/>
        <c:noMultiLvlLbl val="0"/>
      </c:catAx>
      <c:valAx>
        <c:axId val="613007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76318"/>
        <c:crossesAt val="1"/>
        <c:crossBetween val="between"/>
        <c:dispUnits/>
      </c:valAx>
      <c:spPr>
        <a:noFill/>
        <a:ln>
          <a:noFill/>
        </a:ln>
      </c:spPr>
    </c:plotArea>
    <c:legend>
      <c:legendPos val="r"/>
      <c:layout>
        <c:manualLayout>
          <c:xMode val="edge"/>
          <c:yMode val="edge"/>
          <c:x val="0.71025"/>
          <c:y val="0.35875"/>
          <c:w val="0.2815"/>
          <c:h val="0.38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変動費</a:t>
            </a:r>
          </a:p>
        </c:rich>
      </c:tx>
      <c:layout>
        <c:manualLayout>
          <c:xMode val="factor"/>
          <c:yMode val="factor"/>
          <c:x val="-0.00175"/>
          <c:y val="-0.01075"/>
        </c:manualLayout>
      </c:layout>
      <c:spPr>
        <a:noFill/>
        <a:ln w="3175">
          <a:noFill/>
        </a:ln>
      </c:spPr>
    </c:title>
    <c:view3D>
      <c:rotX val="15"/>
      <c:hPercent val="70"/>
      <c:rotY val="20"/>
      <c:depthPercent val="100"/>
      <c:rAngAx val="1"/>
    </c:view3D>
    <c:plotArea>
      <c:layout>
        <c:manualLayout>
          <c:xMode val="edge"/>
          <c:yMode val="edge"/>
          <c:x val="0.01625"/>
          <c:y val="0.1435"/>
          <c:w val="0.6905"/>
          <c:h val="0.8275"/>
        </c:manualLayout>
      </c:layout>
      <c:bar3DChart>
        <c:barDir val="col"/>
        <c:grouping val="stacked"/>
        <c:varyColors val="0"/>
        <c:ser>
          <c:idx val="0"/>
          <c:order val="0"/>
          <c:tx>
            <c:strRef>
              <c:f>'設計の確認①'!$A$29</c:f>
              <c:strCache>
                <c:ptCount val="1"/>
                <c:pt idx="0">
                  <c:v>当期仕入額</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'設計の確認①'!$B$28:$I$28</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'設計の確認①'!$B$29:$I$29</c:f>
              <c:numCache>
                <c:ptCount val="8"/>
                <c:pt idx="0">
                  <c:v>0</c:v>
                </c:pt>
                <c:pt idx="1">
                  <c:v>0</c:v>
                </c:pt>
                <c:pt idx="2">
                  <c:v>0</c:v>
                </c:pt>
                <c:pt idx="3">
                  <c:v>0</c:v>
                </c:pt>
                <c:pt idx="4">
                  <c:v>0</c:v>
                </c:pt>
                <c:pt idx="5">
                  <c:v>0</c:v>
                </c:pt>
                <c:pt idx="6">
                  <c:v>0</c:v>
                </c:pt>
                <c:pt idx="7">
                  <c:v>0</c:v>
                </c:pt>
              </c:numCache>
            </c:numRef>
          </c:val>
          <c:shape val="box"/>
        </c:ser>
        <c:ser>
          <c:idx val="1"/>
          <c:order val="1"/>
          <c:tx>
            <c:strRef>
              <c:f>'設計の確認①'!$A$30</c:f>
              <c:strCache>
                <c:ptCount val="1"/>
                <c:pt idx="0">
                  <c:v>棚卸差額</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'設計の確認①'!$B$28:$I$28</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'設計の確認①'!$B$30:$I$30</c:f>
              <c:numCache>
                <c:ptCount val="8"/>
                <c:pt idx="0">
                  <c:v>0</c:v>
                </c:pt>
                <c:pt idx="1">
                  <c:v>0</c:v>
                </c:pt>
                <c:pt idx="2">
                  <c:v>0</c:v>
                </c:pt>
                <c:pt idx="3">
                  <c:v>0</c:v>
                </c:pt>
                <c:pt idx="4">
                  <c:v>0</c:v>
                </c:pt>
                <c:pt idx="5">
                  <c:v>0</c:v>
                </c:pt>
                <c:pt idx="6">
                  <c:v>0</c:v>
                </c:pt>
                <c:pt idx="7">
                  <c:v>0</c:v>
                </c:pt>
              </c:numCache>
            </c:numRef>
          </c:val>
          <c:shape val="box"/>
        </c:ser>
        <c:ser>
          <c:idx val="2"/>
          <c:order val="2"/>
          <c:tx>
            <c:strRef>
              <c:f>'設計の確認①'!$A$31</c:f>
              <c:strCache>
                <c:ptCount val="1"/>
                <c:pt idx="0">
                  <c:v>外注・外注加工費</c:v>
                </c:pt>
              </c:strCache>
            </c:strRef>
          </c:tx>
          <c:spPr>
            <a:solidFill>
              <a:srgbClr val="FFFF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'設計の確認①'!$B$28:$I$28</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'設計の確認①'!$B$31:$I$31</c:f>
              <c:numCache>
                <c:ptCount val="8"/>
                <c:pt idx="0">
                  <c:v>0</c:v>
                </c:pt>
                <c:pt idx="1">
                  <c:v>0</c:v>
                </c:pt>
                <c:pt idx="2">
                  <c:v>0</c:v>
                </c:pt>
                <c:pt idx="3">
                  <c:v>0</c:v>
                </c:pt>
                <c:pt idx="4">
                  <c:v>0</c:v>
                </c:pt>
                <c:pt idx="5">
                  <c:v>0</c:v>
                </c:pt>
                <c:pt idx="6">
                  <c:v>0</c:v>
                </c:pt>
                <c:pt idx="7">
                  <c:v>0</c:v>
                </c:pt>
              </c:numCache>
            </c:numRef>
          </c:val>
          <c:shape val="box"/>
        </c:ser>
        <c:ser>
          <c:idx val="3"/>
          <c:order val="3"/>
          <c:tx>
            <c:strRef>
              <c:f>'設計の確認①'!$A$32</c:f>
              <c:strCache>
                <c:ptCount val="1"/>
                <c:pt idx="0">
                  <c:v>その他製造費（変動費）</c:v>
                </c:pt>
              </c:strCache>
            </c:strRef>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'設計の確認①'!$B$28:$I$28</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'設計の確認①'!$B$32:$I$32</c:f>
              <c:numCache>
                <c:ptCount val="8"/>
                <c:pt idx="0">
                  <c:v>0</c:v>
                </c:pt>
                <c:pt idx="1">
                  <c:v>0</c:v>
                </c:pt>
                <c:pt idx="2">
                  <c:v>0</c:v>
                </c:pt>
                <c:pt idx="3">
                  <c:v>0</c:v>
                </c:pt>
                <c:pt idx="4">
                  <c:v>0</c:v>
                </c:pt>
                <c:pt idx="5">
                  <c:v>0</c:v>
                </c:pt>
                <c:pt idx="6">
                  <c:v>0</c:v>
                </c:pt>
                <c:pt idx="7">
                  <c:v>0</c:v>
                </c:pt>
              </c:numCache>
            </c:numRef>
          </c:val>
          <c:shape val="box"/>
        </c:ser>
        <c:ser>
          <c:idx val="4"/>
          <c:order val="4"/>
          <c:tx>
            <c:strRef>
              <c:f>'設計の確認①'!$A$33</c:f>
              <c:strCache>
                <c:ptCount val="1"/>
                <c:pt idx="0">
                  <c:v>その他販管費（変動費）</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'設計の確認①'!$B$28:$I$28</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'設計の確認①'!$B$33:$I$33</c:f>
              <c:numCache>
                <c:ptCount val="8"/>
                <c:pt idx="0">
                  <c:v>0</c:v>
                </c:pt>
                <c:pt idx="1">
                  <c:v>0</c:v>
                </c:pt>
                <c:pt idx="2">
                  <c:v>0</c:v>
                </c:pt>
                <c:pt idx="3">
                  <c:v>0</c:v>
                </c:pt>
                <c:pt idx="4">
                  <c:v>0</c:v>
                </c:pt>
                <c:pt idx="5">
                  <c:v>0</c:v>
                </c:pt>
                <c:pt idx="6">
                  <c:v>0</c:v>
                </c:pt>
                <c:pt idx="7">
                  <c:v>0</c:v>
                </c:pt>
              </c:numCache>
            </c:numRef>
          </c:val>
          <c:shape val="box"/>
        </c:ser>
        <c:overlap val="100"/>
        <c:gapWidth val="55"/>
        <c:gapDepth val="55"/>
        <c:shape val="box"/>
        <c:axId val="56053600"/>
        <c:axId val="50265953"/>
      </c:bar3DChart>
      <c:catAx>
        <c:axId val="56053600"/>
        <c:scaling>
          <c:orientation val="minMax"/>
        </c:scaling>
        <c:axPos val="b"/>
        <c:delete val="0"/>
        <c:numFmt formatCode="[$-411]ggge&quot;年&quot;" sourceLinked="0"/>
        <c:majorTickMark val="none"/>
        <c:minorTickMark val="none"/>
        <c:tickLblPos val="nextTo"/>
        <c:spPr>
          <a:ln w="3175">
            <a:solidFill>
              <a:srgbClr val="808080"/>
            </a:solidFill>
          </a:ln>
        </c:spPr>
        <c:crossAx val="50265953"/>
        <c:crosses val="autoZero"/>
        <c:auto val="1"/>
        <c:lblOffset val="100"/>
        <c:tickLblSkip val="1"/>
        <c:noMultiLvlLbl val="0"/>
      </c:catAx>
      <c:valAx>
        <c:axId val="5026595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053600"/>
        <c:crossesAt val="1"/>
        <c:crossBetween val="between"/>
        <c:dispUnits/>
      </c:valAx>
      <c:spPr>
        <a:noFill/>
        <a:ln>
          <a:noFill/>
        </a:ln>
      </c:spPr>
    </c:plotArea>
    <c:legend>
      <c:legendPos val="r"/>
      <c:layout>
        <c:manualLayout>
          <c:xMode val="edge"/>
          <c:yMode val="edge"/>
          <c:x val="0.73175"/>
          <c:y val="0.39125"/>
          <c:w val="0.2615"/>
          <c:h val="0.323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売上原価</a:t>
            </a:r>
          </a:p>
        </c:rich>
      </c:tx>
      <c:layout>
        <c:manualLayout>
          <c:xMode val="factor"/>
          <c:yMode val="factor"/>
          <c:x val="-0.00175"/>
          <c:y val="-0.01175"/>
        </c:manualLayout>
      </c:layout>
      <c:spPr>
        <a:noFill/>
        <a:ln w="3175">
          <a:noFill/>
        </a:ln>
      </c:spPr>
    </c:title>
    <c:view3D>
      <c:rotX val="15"/>
      <c:hPercent val="51"/>
      <c:rotY val="20"/>
      <c:depthPercent val="100"/>
      <c:rAngAx val="1"/>
    </c:view3D>
    <c:plotArea>
      <c:layout>
        <c:manualLayout>
          <c:xMode val="edge"/>
          <c:yMode val="edge"/>
          <c:x val="0.016"/>
          <c:y val="0.15575"/>
          <c:w val="0.82525"/>
          <c:h val="0.81225"/>
        </c:manualLayout>
      </c:layout>
      <c:bar3DChart>
        <c:barDir val="col"/>
        <c:grouping val="clustered"/>
        <c:varyColors val="0"/>
        <c:ser>
          <c:idx val="0"/>
          <c:order val="0"/>
          <c:tx>
            <c:strRef>
              <c:f>'設計の確認①'!$A$36</c:f>
              <c:strCache>
                <c:ptCount val="1"/>
                <c:pt idx="0">
                  <c:v>売上原価</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'設計の確認①'!$B$35:$I$35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'設計の確認①'!$B$36:$I$36</c:f>
              <c:numCache>
                <c:ptCount val="8"/>
                <c:pt idx="0">
                  <c:v>0</c:v>
                </c:pt>
                <c:pt idx="1">
                  <c:v>0</c:v>
                </c:pt>
                <c:pt idx="2">
                  <c:v>0</c:v>
                </c:pt>
                <c:pt idx="3">
                  <c:v>0</c:v>
                </c:pt>
                <c:pt idx="4">
                  <c:v>0</c:v>
                </c:pt>
                <c:pt idx="5">
                  <c:v>0</c:v>
                </c:pt>
                <c:pt idx="6">
                  <c:v>0</c:v>
                </c:pt>
                <c:pt idx="7">
                  <c:v>0</c:v>
                </c:pt>
              </c:numCache>
            </c:numRef>
          </c:val>
          <c:shape val="box"/>
        </c:ser>
        <c:ser>
          <c:idx val="1"/>
          <c:order val="1"/>
          <c:tx>
            <c:strRef>
              <c:f>'設計の確認①'!$A$37</c:f>
              <c:strCache>
                <c:ptCount val="1"/>
                <c:pt idx="0">
                  <c:v>販管費</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'設計の確認①'!$B$35:$I$35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'設計の確認①'!$B$37:$I$37</c:f>
              <c:numCache>
                <c:ptCount val="8"/>
                <c:pt idx="0">
                  <c:v>0</c:v>
                </c:pt>
                <c:pt idx="1">
                  <c:v>0</c:v>
                </c:pt>
                <c:pt idx="2">
                  <c:v>0</c:v>
                </c:pt>
                <c:pt idx="3">
                  <c:v>0</c:v>
                </c:pt>
                <c:pt idx="4">
                  <c:v>0</c:v>
                </c:pt>
                <c:pt idx="5">
                  <c:v>0</c:v>
                </c:pt>
                <c:pt idx="6">
                  <c:v>0</c:v>
                </c:pt>
                <c:pt idx="7">
                  <c:v>0</c:v>
                </c:pt>
              </c:numCache>
            </c:numRef>
          </c:val>
          <c:shape val="box"/>
        </c:ser>
        <c:ser>
          <c:idx val="2"/>
          <c:order val="2"/>
          <c:tx>
            <c:strRef>
              <c:f>'設計の確認①'!$A$38</c:f>
              <c:strCache>
                <c:ptCount val="1"/>
                <c:pt idx="0">
                  <c:v>人件費</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'設計の確認①'!$B$35:$I$35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'設計の確認①'!$B$38:$I$38</c:f>
              <c:numCache>
                <c:ptCount val="8"/>
                <c:pt idx="0">
                  <c:v>0</c:v>
                </c:pt>
                <c:pt idx="1">
                  <c:v>0</c:v>
                </c:pt>
                <c:pt idx="2">
                  <c:v>0</c:v>
                </c:pt>
                <c:pt idx="3">
                  <c:v>0</c:v>
                </c:pt>
                <c:pt idx="4">
                  <c:v>0</c:v>
                </c:pt>
                <c:pt idx="5">
                  <c:v>0</c:v>
                </c:pt>
                <c:pt idx="6">
                  <c:v>0</c:v>
                </c:pt>
                <c:pt idx="7">
                  <c:v>0</c:v>
                </c:pt>
              </c:numCache>
            </c:numRef>
          </c:val>
          <c:shape val="box"/>
        </c:ser>
        <c:shape val="box"/>
        <c:axId val="41856994"/>
        <c:axId val="30843107"/>
      </c:bar3DChart>
      <c:catAx>
        <c:axId val="41856994"/>
        <c:scaling>
          <c:orientation val="minMax"/>
        </c:scaling>
        <c:axPos val="b"/>
        <c:delete val="0"/>
        <c:numFmt formatCode="[$-411]ggge&quot;年&quot;" sourceLinked="0"/>
        <c:majorTickMark val="none"/>
        <c:minorTickMark val="none"/>
        <c:tickLblPos val="nextTo"/>
        <c:spPr>
          <a:ln w="3175">
            <a:solidFill>
              <a:srgbClr val="808080"/>
            </a:solidFill>
          </a:ln>
        </c:spPr>
        <c:crossAx val="30843107"/>
        <c:crosses val="autoZero"/>
        <c:auto val="1"/>
        <c:lblOffset val="100"/>
        <c:tickLblSkip val="1"/>
        <c:noMultiLvlLbl val="0"/>
      </c:catAx>
      <c:valAx>
        <c:axId val="308431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856994"/>
        <c:crossesAt val="1"/>
        <c:crossBetween val="between"/>
        <c:dispUnits/>
      </c:valAx>
      <c:spPr>
        <a:noFill/>
        <a:ln>
          <a:noFill/>
        </a:ln>
      </c:spPr>
    </c:plotArea>
    <c:legend>
      <c:legendPos val="r"/>
      <c:layout>
        <c:manualLayout>
          <c:xMode val="edge"/>
          <c:yMode val="edge"/>
          <c:x val="0.866"/>
          <c:y val="0.45425"/>
          <c:w val="0.12575"/>
          <c:h val="0.209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付加価値額</a:t>
            </a:r>
          </a:p>
        </c:rich>
      </c:tx>
      <c:layout>
        <c:manualLayout>
          <c:xMode val="factor"/>
          <c:yMode val="factor"/>
          <c:x val="-0.00175"/>
          <c:y val="-0.01175"/>
        </c:manualLayout>
      </c:layout>
      <c:spPr>
        <a:noFill/>
        <a:ln w="3175">
          <a:noFill/>
        </a:ln>
      </c:spPr>
    </c:title>
    <c:view3D>
      <c:rotX val="15"/>
      <c:hPercent val="63"/>
      <c:rotY val="20"/>
      <c:depthPercent val="100"/>
      <c:rAngAx val="1"/>
    </c:view3D>
    <c:plotArea>
      <c:layout>
        <c:manualLayout>
          <c:xMode val="edge"/>
          <c:yMode val="edge"/>
          <c:x val="0.016"/>
          <c:y val="0.15575"/>
          <c:w val="0.67725"/>
          <c:h val="0.81225"/>
        </c:manualLayout>
      </c:layout>
      <c:bar3DChart>
        <c:barDir val="col"/>
        <c:grouping val="clustered"/>
        <c:varyColors val="0"/>
        <c:ser>
          <c:idx val="0"/>
          <c:order val="0"/>
          <c:tx>
            <c:strRef>
              <c:f>'設計の確認①'!$A$41</c:f>
              <c:strCache>
                <c:ptCount val="1"/>
                <c:pt idx="0">
                  <c:v>付加価値額</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'設計の確認①'!$B$40:$I$40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'設計の確認①'!$B$41:$I$41</c:f>
              <c:numCache>
                <c:ptCount val="8"/>
                <c:pt idx="0">
                  <c:v>0</c:v>
                </c:pt>
                <c:pt idx="1">
                  <c:v>0</c:v>
                </c:pt>
                <c:pt idx="2">
                  <c:v>0</c:v>
                </c:pt>
                <c:pt idx="3">
                  <c:v>0</c:v>
                </c:pt>
                <c:pt idx="4">
                  <c:v>0</c:v>
                </c:pt>
                <c:pt idx="5">
                  <c:v>0</c:v>
                </c:pt>
                <c:pt idx="6">
                  <c:v>0</c:v>
                </c:pt>
                <c:pt idx="7">
                  <c:v>0</c:v>
                </c:pt>
              </c:numCache>
            </c:numRef>
          </c:val>
          <c:shape val="cylinder"/>
        </c:ser>
        <c:ser>
          <c:idx val="1"/>
          <c:order val="1"/>
          <c:tx>
            <c:strRef>
              <c:f>'設計の確認①'!$A$42</c:f>
              <c:strCache>
                <c:ptCount val="1"/>
                <c:pt idx="0">
                  <c:v>一人あたりの付加価値額</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'設計の確認①'!$B$40:$I$40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'設計の確認①'!$B$42:$I$42</c:f>
              <c:numCache>
                <c:ptCount val="8"/>
                <c:pt idx="0">
                  <c:v>0</c:v>
                </c:pt>
                <c:pt idx="1">
                  <c:v>0</c:v>
                </c:pt>
                <c:pt idx="2">
                  <c:v>0</c:v>
                </c:pt>
                <c:pt idx="3">
                  <c:v>0</c:v>
                </c:pt>
                <c:pt idx="4">
                  <c:v>0</c:v>
                </c:pt>
                <c:pt idx="5">
                  <c:v>0</c:v>
                </c:pt>
                <c:pt idx="6">
                  <c:v>0</c:v>
                </c:pt>
                <c:pt idx="7">
                  <c:v>0</c:v>
                </c:pt>
              </c:numCache>
            </c:numRef>
          </c:val>
          <c:shape val="cylinder"/>
        </c:ser>
        <c:shape val="cylinder"/>
        <c:axId val="19337828"/>
        <c:axId val="11551845"/>
      </c:bar3DChart>
      <c:catAx>
        <c:axId val="19337828"/>
        <c:scaling>
          <c:orientation val="minMax"/>
        </c:scaling>
        <c:axPos val="b"/>
        <c:delete val="0"/>
        <c:numFmt formatCode="[$-411]ggge&quot;年&quot;" sourceLinked="0"/>
        <c:majorTickMark val="none"/>
        <c:minorTickMark val="none"/>
        <c:tickLblPos val="nextTo"/>
        <c:spPr>
          <a:ln w="3175">
            <a:solidFill>
              <a:srgbClr val="808080"/>
            </a:solidFill>
          </a:ln>
        </c:spPr>
        <c:crossAx val="11551845"/>
        <c:crosses val="autoZero"/>
        <c:auto val="1"/>
        <c:lblOffset val="100"/>
        <c:tickLblSkip val="1"/>
        <c:noMultiLvlLbl val="0"/>
      </c:catAx>
      <c:valAx>
        <c:axId val="1155184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337828"/>
        <c:crossesAt val="1"/>
        <c:crossBetween val="between"/>
        <c:dispUnits/>
      </c:valAx>
      <c:spPr>
        <a:noFill/>
        <a:ln>
          <a:noFill/>
        </a:ln>
      </c:spPr>
    </c:plotArea>
    <c:legend>
      <c:legendPos val="r"/>
      <c:layout>
        <c:manualLayout>
          <c:xMode val="edge"/>
          <c:yMode val="edge"/>
          <c:x val="0.717"/>
          <c:y val="0.48975"/>
          <c:w val="0.27475"/>
          <c:h val="0.138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13"/>
          <c:y val="0.12625"/>
          <c:w val="0.73625"/>
          <c:h val="0.8355"/>
        </c:manualLayout>
      </c:layout>
      <c:lineChart>
        <c:grouping val="standard"/>
        <c:varyColors val="0"/>
        <c:ser>
          <c:idx val="0"/>
          <c:order val="0"/>
          <c:tx>
            <c:strRef>
              <c:f>'設計の確認①'!$A$10</c:f>
              <c:strCache>
                <c:ptCount val="1"/>
                <c:pt idx="0">
                  <c:v>限界利益　（率）</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69696"/>
              </a:solidFill>
              <a:ln>
                <a:solidFill>
                  <a:srgbClr val="99CC00"/>
                </a:solidFill>
              </a:ln>
            </c:spPr>
          </c:marker>
          <c:cat>
            <c:strRef>
              <c:f>'設計の確認①'!$B$9:$I$9</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'設計の確認①'!$B$10:$I$10</c:f>
              <c:numCache>
                <c:ptCount val="8"/>
                <c:pt idx="0">
                  <c:v>0</c:v>
                </c:pt>
                <c:pt idx="1">
                  <c:v>0</c:v>
                </c:pt>
                <c:pt idx="2">
                  <c:v>0</c:v>
                </c:pt>
                <c:pt idx="3">
                  <c:v>0</c:v>
                </c:pt>
                <c:pt idx="4">
                  <c:v>0</c:v>
                </c:pt>
                <c:pt idx="5">
                  <c:v>0</c:v>
                </c:pt>
                <c:pt idx="6">
                  <c:v>0</c:v>
                </c:pt>
                <c:pt idx="7">
                  <c:v>0</c:v>
                </c:pt>
              </c:numCache>
            </c:numRef>
          </c:val>
          <c:smooth val="0"/>
        </c:ser>
        <c:marker val="1"/>
        <c:axId val="13792998"/>
        <c:axId val="34466279"/>
      </c:lineChart>
      <c:catAx>
        <c:axId val="13792998"/>
        <c:scaling>
          <c:orientation val="minMax"/>
        </c:scaling>
        <c:axPos val="b"/>
        <c:delete val="0"/>
        <c:numFmt formatCode="[$-411]ggge&quot;年&quot;" sourceLinked="0"/>
        <c:majorTickMark val="out"/>
        <c:minorTickMark val="none"/>
        <c:tickLblPos val="nextTo"/>
        <c:spPr>
          <a:ln w="3175">
            <a:solidFill>
              <a:srgbClr val="808080"/>
            </a:solidFill>
          </a:ln>
        </c:spPr>
        <c:crossAx val="34466279"/>
        <c:crosses val="autoZero"/>
        <c:auto val="1"/>
        <c:lblOffset val="100"/>
        <c:tickLblSkip val="1"/>
        <c:noMultiLvlLbl val="0"/>
      </c:catAx>
      <c:valAx>
        <c:axId val="344662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792998"/>
        <c:crossesAt val="1"/>
        <c:crossBetween val="between"/>
        <c:dispUnits/>
      </c:valAx>
      <c:spPr>
        <a:solidFill>
          <a:srgbClr val="FFFFFF"/>
        </a:solidFill>
        <a:ln w="3175">
          <a:noFill/>
        </a:ln>
      </c:spPr>
    </c:plotArea>
    <c:legend>
      <c:legendPos val="r"/>
      <c:layout>
        <c:manualLayout>
          <c:xMode val="edge"/>
          <c:yMode val="edge"/>
          <c:x val="0.77575"/>
          <c:y val="0.525"/>
          <c:w val="0.21575"/>
          <c:h val="0.06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利益</a:t>
            </a:r>
          </a:p>
        </c:rich>
      </c:tx>
      <c:layout>
        <c:manualLayout>
          <c:xMode val="factor"/>
          <c:yMode val="factor"/>
          <c:x val="-0.00175"/>
          <c:y val="-0.01175"/>
        </c:manualLayout>
      </c:layout>
      <c:spPr>
        <a:noFill/>
        <a:ln w="3175">
          <a:noFill/>
        </a:ln>
      </c:spPr>
    </c:title>
    <c:view3D>
      <c:rotX val="15"/>
      <c:hPercent val="62"/>
      <c:rotY val="20"/>
      <c:depthPercent val="100"/>
      <c:rAngAx val="1"/>
    </c:view3D>
    <c:plotArea>
      <c:layout>
        <c:manualLayout>
          <c:xMode val="edge"/>
          <c:yMode val="edge"/>
          <c:x val="0.016"/>
          <c:y val="0.15575"/>
          <c:w val="0.69075"/>
          <c:h val="0.81225"/>
        </c:manualLayout>
      </c:layout>
      <c:bar3DChart>
        <c:barDir val="col"/>
        <c:grouping val="clustered"/>
        <c:varyColors val="0"/>
        <c:ser>
          <c:idx val="0"/>
          <c:order val="0"/>
          <c:tx>
            <c:strRef>
              <c:f>'設計の確認①'!$A$4</c:f>
              <c:strCache>
                <c:ptCount val="1"/>
                <c:pt idx="0">
                  <c:v>経常利益</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'設計の確認①'!$B$3:$I$3</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'設計の確認①'!$B$4:$I$4</c:f>
              <c:numCache>
                <c:ptCount val="8"/>
                <c:pt idx="0">
                  <c:v>0</c:v>
                </c:pt>
                <c:pt idx="1">
                  <c:v>0</c:v>
                </c:pt>
                <c:pt idx="2">
                  <c:v>0</c:v>
                </c:pt>
                <c:pt idx="3">
                  <c:v>0</c:v>
                </c:pt>
                <c:pt idx="4">
                  <c:v>0</c:v>
                </c:pt>
                <c:pt idx="5">
                  <c:v>0</c:v>
                </c:pt>
                <c:pt idx="6">
                  <c:v>0</c:v>
                </c:pt>
                <c:pt idx="7">
                  <c:v>0</c:v>
                </c:pt>
              </c:numCache>
            </c:numRef>
          </c:val>
          <c:shape val="box"/>
        </c:ser>
        <c:ser>
          <c:idx val="1"/>
          <c:order val="1"/>
          <c:tx>
            <c:strRef>
              <c:f>'設計の確認①'!$A$5</c:f>
              <c:strCache>
                <c:ptCount val="1"/>
                <c:pt idx="0">
                  <c:v>営業利益</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'設計の確認①'!$B$3:$I$3</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'設計の確認①'!$B$5:$I$5</c:f>
              <c:numCache>
                <c:ptCount val="8"/>
                <c:pt idx="0">
                  <c:v>0</c:v>
                </c:pt>
                <c:pt idx="1">
                  <c:v>0</c:v>
                </c:pt>
                <c:pt idx="2">
                  <c:v>0</c:v>
                </c:pt>
                <c:pt idx="3">
                  <c:v>0</c:v>
                </c:pt>
                <c:pt idx="4">
                  <c:v>0</c:v>
                </c:pt>
                <c:pt idx="5">
                  <c:v>0</c:v>
                </c:pt>
                <c:pt idx="6">
                  <c:v>0</c:v>
                </c:pt>
                <c:pt idx="7">
                  <c:v>0</c:v>
                </c:pt>
              </c:numCache>
            </c:numRef>
          </c:val>
          <c:shape val="box"/>
        </c:ser>
        <c:ser>
          <c:idx val="2"/>
          <c:order val="2"/>
          <c:tx>
            <c:strRef>
              <c:f>'設計の確認①'!$A$6</c:f>
              <c:strCache>
                <c:ptCount val="1"/>
                <c:pt idx="0">
                  <c:v>内部固定費控除前利益</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'設計の確認①'!$B$3:$I$3</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'設計の確認①'!$B$6:$I$6</c:f>
              <c:numCache>
                <c:ptCount val="8"/>
                <c:pt idx="0">
                  <c:v>0</c:v>
                </c:pt>
                <c:pt idx="1">
                  <c:v>0</c:v>
                </c:pt>
                <c:pt idx="2">
                  <c:v>0</c:v>
                </c:pt>
                <c:pt idx="3">
                  <c:v>0</c:v>
                </c:pt>
                <c:pt idx="4">
                  <c:v>0</c:v>
                </c:pt>
                <c:pt idx="5">
                  <c:v>0</c:v>
                </c:pt>
                <c:pt idx="6">
                  <c:v>0</c:v>
                </c:pt>
                <c:pt idx="7">
                  <c:v>0</c:v>
                </c:pt>
              </c:numCache>
            </c:numRef>
          </c:val>
          <c:shape val="box"/>
        </c:ser>
        <c:ser>
          <c:idx val="3"/>
          <c:order val="3"/>
          <c:tx>
            <c:strRef>
              <c:f>'設計の確認①'!$A$7</c:f>
              <c:strCache>
                <c:ptCount val="1"/>
                <c:pt idx="0">
                  <c:v>売上高</c:v>
                </c:pt>
              </c:strCache>
            </c:strRef>
          </c:tx>
          <c:spPr>
            <a:gradFill rotWithShape="1">
              <a:gsLst>
                <a:gs pos="0">
                  <a:srgbClr val="C6D9F1"/>
                </a:gs>
                <a:gs pos="50000">
                  <a:srgbClr val="C2D1ED"/>
                </a:gs>
                <a:gs pos="100000">
                  <a:srgbClr val="E1E8F5"/>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'設計の確認①'!$B$3:$I$3</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'設計の確認①'!$B$7:$I$7</c:f>
              <c:numCache>
                <c:ptCount val="8"/>
                <c:pt idx="0">
                  <c:v>0</c:v>
                </c:pt>
                <c:pt idx="1">
                  <c:v>0</c:v>
                </c:pt>
                <c:pt idx="2">
                  <c:v>0</c:v>
                </c:pt>
                <c:pt idx="3">
                  <c:v>0</c:v>
                </c:pt>
                <c:pt idx="4">
                  <c:v>0</c:v>
                </c:pt>
                <c:pt idx="5">
                  <c:v>0</c:v>
                </c:pt>
                <c:pt idx="6">
                  <c:v>0</c:v>
                </c:pt>
                <c:pt idx="7">
                  <c:v>0</c:v>
                </c:pt>
              </c:numCache>
            </c:numRef>
          </c:val>
          <c:shape val="box"/>
        </c:ser>
        <c:shape val="box"/>
        <c:axId val="16964968"/>
        <c:axId val="40997225"/>
      </c:bar3DChart>
      <c:catAx>
        <c:axId val="16964968"/>
        <c:scaling>
          <c:orientation val="minMax"/>
        </c:scaling>
        <c:axPos val="b"/>
        <c:delete val="0"/>
        <c:numFmt formatCode="[$-411]ggge&quot;年&quot;" sourceLinked="0"/>
        <c:majorTickMark val="none"/>
        <c:minorTickMark val="none"/>
        <c:tickLblPos val="nextTo"/>
        <c:spPr>
          <a:ln w="3175">
            <a:solidFill>
              <a:srgbClr val="808080"/>
            </a:solidFill>
          </a:ln>
        </c:spPr>
        <c:crossAx val="40997225"/>
        <c:crosses val="autoZero"/>
        <c:auto val="1"/>
        <c:lblOffset val="100"/>
        <c:tickLblSkip val="1"/>
        <c:noMultiLvlLbl val="0"/>
      </c:catAx>
      <c:valAx>
        <c:axId val="4099722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964968"/>
        <c:crossesAt val="1"/>
        <c:crossBetween val="between"/>
        <c:dispUnits/>
      </c:valAx>
      <c:spPr>
        <a:noFill/>
        <a:ln>
          <a:noFill/>
        </a:ln>
      </c:spPr>
    </c:plotArea>
    <c:legend>
      <c:legendPos val="r"/>
      <c:layout>
        <c:manualLayout>
          <c:xMode val="edge"/>
          <c:yMode val="edge"/>
          <c:x val="0.732"/>
          <c:y val="0.419"/>
          <c:w val="0.25975"/>
          <c:h val="0.280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7525"/>
          <c:y val="0.579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33975"/>
          <c:y val="0.24175"/>
          <c:w val="0.315"/>
          <c:h val="0.6655"/>
        </c:manualLayout>
      </c:layout>
      <c:pieChart>
        <c:varyColors val="1"/>
        <c:ser>
          <c:idx val="0"/>
          <c:order val="0"/>
          <c:tx>
            <c:strRef>
              <c:f>'設計の確認①'!$B$54</c:f>
              <c:strCache>
                <c:ptCount val="1"/>
                <c:pt idx="0">
                  <c:v>５年後</c:v>
                </c:pt>
              </c:strCache>
            </c:strRef>
          </c:tx>
          <c:spPr>
            <a:solidFill>
              <a:srgbClr val="4F81BD"/>
            </a:solidFill>
            <a:ln w="12700">
              <a:solidFill>
                <a:srgbClr val="000000"/>
              </a:solid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FFEBFA"/>
              </a:solidFill>
              <a:ln w="12700">
                <a:solidFill>
                  <a:srgbClr val="000000"/>
                </a:solidFill>
              </a:ln>
            </c:spPr>
          </c:dPt>
          <c:dPt>
            <c:idx val="1"/>
            <c:spPr>
              <a:solidFill>
                <a:srgbClr val="EBFFEB"/>
              </a:solidFill>
              <a:ln w="12700">
                <a:solidFill>
                  <a:srgbClr val="000000"/>
                </a:solidFill>
              </a:ln>
            </c:spPr>
          </c:dPt>
          <c:dPt>
            <c:idx val="2"/>
            <c:spPr>
              <a:solidFill>
                <a:srgbClr val="F0FFD2"/>
              </a:solidFill>
              <a:ln w="12700">
                <a:solidFill>
                  <a:srgbClr val="000000"/>
                </a:solid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'設計の確認①'!$A$55:$A$57</c:f>
              <c:strCache>
                <c:ptCount val="3"/>
                <c:pt idx="0">
                  <c:v>外部固定費</c:v>
                </c:pt>
                <c:pt idx="1">
                  <c:v>内部固定費</c:v>
                </c:pt>
                <c:pt idx="2">
                  <c:v>営業利益</c:v>
                </c:pt>
              </c:strCache>
            </c:strRef>
          </c:cat>
          <c:val>
            <c:numRef>
              <c:f>'設計の確認①'!$B$55:$B$57</c:f>
              <c:numCache>
                <c:ptCount val="3"/>
                <c:pt idx="0">
                  <c:v>0</c:v>
                </c:pt>
                <c:pt idx="1">
                  <c:v>0</c:v>
                </c:pt>
                <c:pt idx="2">
                  <c:v>0</c:v>
                </c:pt>
              </c:numCache>
            </c:numRef>
          </c:val>
        </c:ser>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114300</xdr:rowOff>
    </xdr:from>
    <xdr:to>
      <xdr:col>15</xdr:col>
      <xdr:colOff>19050</xdr:colOff>
      <xdr:row>1</xdr:row>
      <xdr:rowOff>0</xdr:rowOff>
    </xdr:to>
    <xdr:sp>
      <xdr:nvSpPr>
        <xdr:cNvPr id="1" name="テキスト ボックス 2"/>
        <xdr:cNvSpPr txBox="1">
          <a:spLocks noChangeArrowheads="1"/>
        </xdr:cNvSpPr>
      </xdr:nvSpPr>
      <xdr:spPr>
        <a:xfrm>
          <a:off x="438150" y="114300"/>
          <a:ext cx="5695950" cy="381000"/>
        </a:xfrm>
        <a:prstGeom prst="rect">
          <a:avLst/>
        </a:prstGeom>
        <a:noFill/>
        <a:ln w="9525" cmpd="sng">
          <a:noFill/>
        </a:ln>
      </xdr:spPr>
      <xdr:txBody>
        <a:bodyPr vertOverflow="clip" wrap="square"/>
        <a:p>
          <a:pPr algn="l">
            <a:defRPr/>
          </a:pPr>
          <a:r>
            <a:rPr lang="en-US" cap="none" sz="1200" b="0" i="0" u="none" baseline="0">
              <a:solidFill>
                <a:srgbClr val="000000"/>
              </a:solidFill>
            </a:rPr>
            <a:t>←説明を見たい方は、カーソルをこのセルに合わせて、コメントをご覧ください。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114300</xdr:rowOff>
    </xdr:from>
    <xdr:to>
      <xdr:col>12</xdr:col>
      <xdr:colOff>0</xdr:colOff>
      <xdr:row>0</xdr:row>
      <xdr:rowOff>438150</xdr:rowOff>
    </xdr:to>
    <xdr:sp>
      <xdr:nvSpPr>
        <xdr:cNvPr id="1" name="テキスト ボックス 7"/>
        <xdr:cNvSpPr txBox="1">
          <a:spLocks noChangeArrowheads="1"/>
        </xdr:cNvSpPr>
      </xdr:nvSpPr>
      <xdr:spPr>
        <a:xfrm>
          <a:off x="409575" y="114300"/>
          <a:ext cx="5200650" cy="323850"/>
        </a:xfrm>
        <a:prstGeom prst="rect">
          <a:avLst/>
        </a:prstGeom>
        <a:noFill/>
        <a:ln w="9525" cmpd="sng">
          <a:noFill/>
        </a:ln>
      </xdr:spPr>
      <xdr:txBody>
        <a:bodyPr vertOverflow="clip" wrap="square"/>
        <a:p>
          <a:pPr algn="l">
            <a:defRPr/>
          </a:pPr>
          <a:r>
            <a:rPr lang="en-US" cap="none" sz="1200" b="0" i="0" u="none" baseline="0">
              <a:solidFill>
                <a:srgbClr val="000000"/>
              </a:solidFill>
            </a:rPr>
            <a:t>←説明を見たい方は、カーソルをこのセルに合わせて、コメントをご覧ください。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16</xdr:col>
      <xdr:colOff>981075</xdr:colOff>
      <xdr:row>0</xdr:row>
      <xdr:rowOff>419100</xdr:rowOff>
    </xdr:to>
    <xdr:sp>
      <xdr:nvSpPr>
        <xdr:cNvPr id="1" name="テキスト ボックス 6"/>
        <xdr:cNvSpPr txBox="1">
          <a:spLocks noChangeArrowheads="1"/>
        </xdr:cNvSpPr>
      </xdr:nvSpPr>
      <xdr:spPr>
        <a:xfrm>
          <a:off x="438150" y="85725"/>
          <a:ext cx="4857750" cy="333375"/>
        </a:xfrm>
        <a:prstGeom prst="rect">
          <a:avLst/>
        </a:prstGeom>
        <a:noFill/>
        <a:ln w="9525" cmpd="sng">
          <a:noFill/>
        </a:ln>
      </xdr:spPr>
      <xdr:txBody>
        <a:bodyPr vertOverflow="clip" wrap="square"/>
        <a:p>
          <a:pPr algn="l">
            <a:defRPr/>
          </a:pPr>
          <a:r>
            <a:rPr lang="en-US" cap="none" sz="1200" b="0" i="0" u="none" baseline="0">
              <a:solidFill>
                <a:srgbClr val="000000"/>
              </a:solidFill>
            </a:rPr>
            <a:t>←説明を見たい方は、カーソルをこのセルに合わせて、コメントをご覧ください。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20</xdr:col>
      <xdr:colOff>352425</xdr:colOff>
      <xdr:row>0</xdr:row>
      <xdr:rowOff>276225</xdr:rowOff>
    </xdr:to>
    <xdr:sp>
      <xdr:nvSpPr>
        <xdr:cNvPr id="1" name="テキスト ボックス 1"/>
        <xdr:cNvSpPr txBox="1">
          <a:spLocks noChangeArrowheads="1"/>
        </xdr:cNvSpPr>
      </xdr:nvSpPr>
      <xdr:spPr>
        <a:xfrm>
          <a:off x="266700" y="0"/>
          <a:ext cx="4619625" cy="276225"/>
        </a:xfrm>
        <a:prstGeom prst="rect">
          <a:avLst/>
        </a:prstGeom>
        <a:noFill/>
        <a:ln w="9525" cmpd="sng">
          <a:noFill/>
        </a:ln>
      </xdr:spPr>
      <xdr:txBody>
        <a:bodyPr vertOverflow="clip" wrap="square"/>
        <a:p>
          <a:pPr algn="l">
            <a:defRPr/>
          </a:pPr>
          <a:r>
            <a:rPr lang="en-US" cap="none" sz="1200" b="0" i="0" u="none" baseline="0">
              <a:solidFill>
                <a:srgbClr val="000000"/>
              </a:solidFill>
            </a:rPr>
            <a:t>←説明を見たい方は、カーソルをこのセルに合わせて、コメントをご覧ください。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76200</xdr:rowOff>
    </xdr:from>
    <xdr:to>
      <xdr:col>7</xdr:col>
      <xdr:colOff>0</xdr:colOff>
      <xdr:row>15</xdr:row>
      <xdr:rowOff>0</xdr:rowOff>
    </xdr:to>
    <xdr:graphicFrame>
      <xdr:nvGraphicFramePr>
        <xdr:cNvPr id="1" name="グラフ 2"/>
        <xdr:cNvGraphicFramePr/>
      </xdr:nvGraphicFramePr>
      <xdr:xfrm>
        <a:off x="285750" y="1114425"/>
        <a:ext cx="5029200" cy="3638550"/>
      </xdr:xfrm>
      <a:graphic>
        <a:graphicData uri="http://schemas.openxmlformats.org/drawingml/2006/chart">
          <c:chart xmlns:c="http://schemas.openxmlformats.org/drawingml/2006/chart" r:id="rId1"/>
        </a:graphicData>
      </a:graphic>
    </xdr:graphicFrame>
    <xdr:clientData/>
  </xdr:twoCellAnchor>
  <xdr:twoCellAnchor>
    <xdr:from>
      <xdr:col>7</xdr:col>
      <xdr:colOff>209550</xdr:colOff>
      <xdr:row>3</xdr:row>
      <xdr:rowOff>76200</xdr:rowOff>
    </xdr:from>
    <xdr:to>
      <xdr:col>13</xdr:col>
      <xdr:colOff>809625</xdr:colOff>
      <xdr:row>15</xdr:row>
      <xdr:rowOff>0</xdr:rowOff>
    </xdr:to>
    <xdr:graphicFrame>
      <xdr:nvGraphicFramePr>
        <xdr:cNvPr id="2" name="グラフ 2"/>
        <xdr:cNvGraphicFramePr/>
      </xdr:nvGraphicFramePr>
      <xdr:xfrm>
        <a:off x="5524500" y="1114425"/>
        <a:ext cx="5029200" cy="363855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xdr:row>
      <xdr:rowOff>76200</xdr:rowOff>
    </xdr:from>
    <xdr:to>
      <xdr:col>21</xdr:col>
      <xdr:colOff>0</xdr:colOff>
      <xdr:row>15</xdr:row>
      <xdr:rowOff>0</xdr:rowOff>
    </xdr:to>
    <xdr:graphicFrame>
      <xdr:nvGraphicFramePr>
        <xdr:cNvPr id="3" name="グラフ 3"/>
        <xdr:cNvGraphicFramePr/>
      </xdr:nvGraphicFramePr>
      <xdr:xfrm>
        <a:off x="10820400" y="1114425"/>
        <a:ext cx="5038725" cy="36385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16</xdr:row>
      <xdr:rowOff>0</xdr:rowOff>
    </xdr:from>
    <xdr:to>
      <xdr:col>7</xdr:col>
      <xdr:colOff>0</xdr:colOff>
      <xdr:row>28</xdr:row>
      <xdr:rowOff>0</xdr:rowOff>
    </xdr:to>
    <xdr:graphicFrame>
      <xdr:nvGraphicFramePr>
        <xdr:cNvPr id="4" name="グラフ 4"/>
        <xdr:cNvGraphicFramePr/>
      </xdr:nvGraphicFramePr>
      <xdr:xfrm>
        <a:off x="285750" y="5029200"/>
        <a:ext cx="5029200" cy="33147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29</xdr:row>
      <xdr:rowOff>0</xdr:rowOff>
    </xdr:from>
    <xdr:to>
      <xdr:col>7</xdr:col>
      <xdr:colOff>0</xdr:colOff>
      <xdr:row>41</xdr:row>
      <xdr:rowOff>0</xdr:rowOff>
    </xdr:to>
    <xdr:graphicFrame>
      <xdr:nvGraphicFramePr>
        <xdr:cNvPr id="5" name="グラフ 5"/>
        <xdr:cNvGraphicFramePr/>
      </xdr:nvGraphicFramePr>
      <xdr:xfrm>
        <a:off x="285750" y="8620125"/>
        <a:ext cx="5029200" cy="331470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16</xdr:row>
      <xdr:rowOff>0</xdr:rowOff>
    </xdr:from>
    <xdr:to>
      <xdr:col>21</xdr:col>
      <xdr:colOff>0</xdr:colOff>
      <xdr:row>28</xdr:row>
      <xdr:rowOff>0</xdr:rowOff>
    </xdr:to>
    <xdr:graphicFrame>
      <xdr:nvGraphicFramePr>
        <xdr:cNvPr id="6" name="グラフ 6"/>
        <xdr:cNvGraphicFramePr/>
      </xdr:nvGraphicFramePr>
      <xdr:xfrm>
        <a:off x="10820400" y="5029200"/>
        <a:ext cx="5038725" cy="3314700"/>
      </xdr:xfrm>
      <a:graphic>
        <a:graphicData uri="http://schemas.openxmlformats.org/drawingml/2006/chart">
          <c:chart xmlns:c="http://schemas.openxmlformats.org/drawingml/2006/chart" r:id="rId6"/>
        </a:graphicData>
      </a:graphic>
    </xdr:graphicFrame>
    <xdr:clientData/>
  </xdr:twoCellAnchor>
  <xdr:twoCellAnchor>
    <xdr:from>
      <xdr:col>8</xdr:col>
      <xdr:colOff>0</xdr:colOff>
      <xdr:row>16</xdr:row>
      <xdr:rowOff>0</xdr:rowOff>
    </xdr:from>
    <xdr:to>
      <xdr:col>14</xdr:col>
      <xdr:colOff>0</xdr:colOff>
      <xdr:row>28</xdr:row>
      <xdr:rowOff>0</xdr:rowOff>
    </xdr:to>
    <xdr:graphicFrame>
      <xdr:nvGraphicFramePr>
        <xdr:cNvPr id="7" name="グラフ 8"/>
        <xdr:cNvGraphicFramePr/>
      </xdr:nvGraphicFramePr>
      <xdr:xfrm>
        <a:off x="5553075" y="5029200"/>
        <a:ext cx="5029200" cy="3314700"/>
      </xdr:xfrm>
      <a:graphic>
        <a:graphicData uri="http://schemas.openxmlformats.org/drawingml/2006/chart">
          <c:chart xmlns:c="http://schemas.openxmlformats.org/drawingml/2006/chart" r:id="rId7"/>
        </a:graphicData>
      </a:graphic>
    </xdr:graphicFrame>
    <xdr:clientData/>
  </xdr:twoCellAnchor>
  <xdr:twoCellAnchor>
    <xdr:from>
      <xdr:col>16</xdr:col>
      <xdr:colOff>238125</xdr:colOff>
      <xdr:row>32</xdr:row>
      <xdr:rowOff>161925</xdr:rowOff>
    </xdr:from>
    <xdr:to>
      <xdr:col>17</xdr:col>
      <xdr:colOff>381000</xdr:colOff>
      <xdr:row>33</xdr:row>
      <xdr:rowOff>95250</xdr:rowOff>
    </xdr:to>
    <xdr:sp>
      <xdr:nvSpPr>
        <xdr:cNvPr id="8" name="テキスト ボックス 17"/>
        <xdr:cNvSpPr txBox="1">
          <a:spLocks noChangeArrowheads="1"/>
        </xdr:cNvSpPr>
      </xdr:nvSpPr>
      <xdr:spPr>
        <a:xfrm>
          <a:off x="11287125" y="9610725"/>
          <a:ext cx="1104900" cy="209550"/>
        </a:xfrm>
        <a:prstGeom prst="rect">
          <a:avLst/>
        </a:prstGeom>
        <a:noFill/>
        <a:ln w="9525" cmpd="sng">
          <a:noFill/>
        </a:ln>
      </xdr:spPr>
      <xdr:txBody>
        <a:bodyPr vertOverflow="clip" wrap="square" anchor="ctr"/>
        <a:p>
          <a:pPr algn="ctr">
            <a:defRPr/>
          </a:pPr>
          <a:r>
            <a:rPr lang="en-US" cap="none" sz="1100" b="0" i="0" u="none" baseline="0">
              <a:solidFill>
                <a:srgbClr val="000000"/>
              </a:solidFill>
            </a:rPr>
            <a:t>変動費</a:t>
          </a:r>
        </a:p>
      </xdr:txBody>
    </xdr:sp>
    <xdr:clientData/>
  </xdr:twoCellAnchor>
  <xdr:twoCellAnchor>
    <xdr:from>
      <xdr:col>16</xdr:col>
      <xdr:colOff>600075</xdr:colOff>
      <xdr:row>34</xdr:row>
      <xdr:rowOff>28575</xdr:rowOff>
    </xdr:from>
    <xdr:to>
      <xdr:col>18</xdr:col>
      <xdr:colOff>352425</xdr:colOff>
      <xdr:row>34</xdr:row>
      <xdr:rowOff>247650</xdr:rowOff>
    </xdr:to>
    <xdr:sp>
      <xdr:nvSpPr>
        <xdr:cNvPr id="9" name="テキスト ボックス 18"/>
        <xdr:cNvSpPr txBox="1">
          <a:spLocks noChangeArrowheads="1"/>
        </xdr:cNvSpPr>
      </xdr:nvSpPr>
      <xdr:spPr>
        <a:xfrm>
          <a:off x="11649075" y="10029825"/>
          <a:ext cx="1676400"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外部固定費</a:t>
          </a:r>
        </a:p>
      </xdr:txBody>
    </xdr:sp>
    <xdr:clientData/>
  </xdr:twoCellAnchor>
  <xdr:twoCellAnchor>
    <xdr:from>
      <xdr:col>16</xdr:col>
      <xdr:colOff>219075</xdr:colOff>
      <xdr:row>37</xdr:row>
      <xdr:rowOff>47625</xdr:rowOff>
    </xdr:from>
    <xdr:to>
      <xdr:col>17</xdr:col>
      <xdr:colOff>857250</xdr:colOff>
      <xdr:row>37</xdr:row>
      <xdr:rowOff>247650</xdr:rowOff>
    </xdr:to>
    <xdr:sp>
      <xdr:nvSpPr>
        <xdr:cNvPr id="10" name="テキスト ボックス 19"/>
        <xdr:cNvSpPr txBox="1">
          <a:spLocks noChangeArrowheads="1"/>
        </xdr:cNvSpPr>
      </xdr:nvSpPr>
      <xdr:spPr>
        <a:xfrm>
          <a:off x="11268075" y="10877550"/>
          <a:ext cx="1600200" cy="200025"/>
        </a:xfrm>
        <a:prstGeom prst="rect">
          <a:avLst/>
        </a:prstGeom>
        <a:noFill/>
        <a:ln w="9525" cmpd="sng">
          <a:noFill/>
        </a:ln>
      </xdr:spPr>
      <xdr:txBody>
        <a:bodyPr vertOverflow="clip" wrap="square" anchor="ctr"/>
        <a:p>
          <a:pPr algn="ctr">
            <a:defRPr/>
          </a:pPr>
          <a:r>
            <a:rPr lang="en-US" cap="none" sz="1100" b="0" i="0" u="none" baseline="0">
              <a:solidFill>
                <a:srgbClr val="000000"/>
              </a:solidFill>
            </a:rPr>
            <a:t>内部固定費</a:t>
          </a:r>
        </a:p>
      </xdr:txBody>
    </xdr:sp>
    <xdr:clientData/>
  </xdr:twoCellAnchor>
  <xdr:twoCellAnchor>
    <xdr:from>
      <xdr:col>8</xdr:col>
      <xdr:colOff>466725</xdr:colOff>
      <xdr:row>32</xdr:row>
      <xdr:rowOff>0</xdr:rowOff>
    </xdr:from>
    <xdr:to>
      <xdr:col>16</xdr:col>
      <xdr:colOff>0</xdr:colOff>
      <xdr:row>42</xdr:row>
      <xdr:rowOff>19050</xdr:rowOff>
    </xdr:to>
    <xdr:graphicFrame>
      <xdr:nvGraphicFramePr>
        <xdr:cNvPr id="11" name="グラフ 12"/>
        <xdr:cNvGraphicFramePr/>
      </xdr:nvGraphicFramePr>
      <xdr:xfrm>
        <a:off x="6019800" y="9448800"/>
        <a:ext cx="5029200" cy="2781300"/>
      </xdr:xfrm>
      <a:graphic>
        <a:graphicData uri="http://schemas.openxmlformats.org/drawingml/2006/chart">
          <c:chart xmlns:c="http://schemas.openxmlformats.org/drawingml/2006/chart" r:id="rId8"/>
        </a:graphicData>
      </a:graphic>
    </xdr:graphicFrame>
    <xdr:clientData/>
  </xdr:twoCellAnchor>
  <xdr:twoCellAnchor>
    <xdr:from>
      <xdr:col>8</xdr:col>
      <xdr:colOff>0</xdr:colOff>
      <xdr:row>31</xdr:row>
      <xdr:rowOff>0</xdr:rowOff>
    </xdr:from>
    <xdr:to>
      <xdr:col>10</xdr:col>
      <xdr:colOff>590550</xdr:colOff>
      <xdr:row>34</xdr:row>
      <xdr:rowOff>95250</xdr:rowOff>
    </xdr:to>
    <xdr:sp>
      <xdr:nvSpPr>
        <xdr:cNvPr id="12" name="テキスト ボックス 13"/>
        <xdr:cNvSpPr txBox="1">
          <a:spLocks noChangeArrowheads="1"/>
        </xdr:cNvSpPr>
      </xdr:nvSpPr>
      <xdr:spPr>
        <a:xfrm>
          <a:off x="5553075" y="9172575"/>
          <a:ext cx="2266950" cy="9239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限界利益の中身チェック</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（営業利益がマイナスの時には、</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営業利益は０％となります）</a:t>
          </a:r>
        </a:p>
      </xdr:txBody>
    </xdr:sp>
    <xdr:clientData/>
  </xdr:twoCellAnchor>
  <xdr:twoCellAnchor>
    <xdr:from>
      <xdr:col>19</xdr:col>
      <xdr:colOff>200025</xdr:colOff>
      <xdr:row>30</xdr:row>
      <xdr:rowOff>104775</xdr:rowOff>
    </xdr:from>
    <xdr:to>
      <xdr:col>20</xdr:col>
      <xdr:colOff>838200</xdr:colOff>
      <xdr:row>31</xdr:row>
      <xdr:rowOff>133350</xdr:rowOff>
    </xdr:to>
    <xdr:sp>
      <xdr:nvSpPr>
        <xdr:cNvPr id="13" name="テキスト ボックス 14"/>
        <xdr:cNvSpPr txBox="1">
          <a:spLocks noChangeArrowheads="1"/>
        </xdr:cNvSpPr>
      </xdr:nvSpPr>
      <xdr:spPr>
        <a:xfrm>
          <a:off x="14135100" y="9001125"/>
          <a:ext cx="1600200" cy="304800"/>
        </a:xfrm>
        <a:prstGeom prst="rect">
          <a:avLst/>
        </a:prstGeom>
        <a:noFill/>
        <a:ln w="9525" cmpd="sng">
          <a:noFill/>
        </a:ln>
      </xdr:spPr>
      <xdr:txBody>
        <a:bodyPr vertOverflow="clip" wrap="square" anchor="ctr"/>
        <a:p>
          <a:pPr algn="r">
            <a:defRPr/>
          </a:pPr>
          <a:r>
            <a:rPr lang="en-US" cap="none" sz="1200" b="0" i="0" u="none" baseline="0">
              <a:solidFill>
                <a:srgbClr val="000000"/>
              </a:solidFill>
            </a:rPr>
            <a:t>利益設計図</a:t>
          </a:r>
        </a:p>
      </xdr:txBody>
    </xdr:sp>
    <xdr:clientData/>
  </xdr:twoCellAnchor>
  <xdr:twoCellAnchor>
    <xdr:from>
      <xdr:col>1</xdr:col>
      <xdr:colOff>0</xdr:colOff>
      <xdr:row>0</xdr:row>
      <xdr:rowOff>152400</xdr:rowOff>
    </xdr:from>
    <xdr:to>
      <xdr:col>6</xdr:col>
      <xdr:colOff>295275</xdr:colOff>
      <xdr:row>0</xdr:row>
      <xdr:rowOff>361950</xdr:rowOff>
    </xdr:to>
    <xdr:sp>
      <xdr:nvSpPr>
        <xdr:cNvPr id="14" name="テキスト ボックス 15"/>
        <xdr:cNvSpPr txBox="1">
          <a:spLocks noChangeArrowheads="1"/>
        </xdr:cNvSpPr>
      </xdr:nvSpPr>
      <xdr:spPr>
        <a:xfrm>
          <a:off x="285750" y="152400"/>
          <a:ext cx="4486275" cy="209550"/>
        </a:xfrm>
        <a:prstGeom prst="rect">
          <a:avLst/>
        </a:prstGeom>
        <a:noFill/>
        <a:ln w="9525" cmpd="sng">
          <a:noFill/>
        </a:ln>
      </xdr:spPr>
      <xdr:txBody>
        <a:bodyPr vertOverflow="clip" wrap="square"/>
        <a:p>
          <a:pPr algn="l">
            <a:defRPr/>
          </a:pPr>
          <a:r>
            <a:rPr lang="en-US" cap="none" sz="1200" b="0" i="0" u="none" baseline="0">
              <a:solidFill>
                <a:srgbClr val="000000"/>
              </a:solidFill>
            </a:rPr>
            <a:t>←説明を見たい方は、カーソルをこのセルに合わせて、コメントをご覧ください。</a:t>
          </a:r>
        </a:p>
      </xdr:txBody>
    </xdr:sp>
    <xdr:clientData/>
  </xdr:twoCellAnchor>
  <xdr:twoCellAnchor>
    <xdr:from>
      <xdr:col>16</xdr:col>
      <xdr:colOff>247650</xdr:colOff>
      <xdr:row>39</xdr:row>
      <xdr:rowOff>57150</xdr:rowOff>
    </xdr:from>
    <xdr:to>
      <xdr:col>17</xdr:col>
      <xdr:colOff>790575</xdr:colOff>
      <xdr:row>40</xdr:row>
      <xdr:rowOff>28575</xdr:rowOff>
    </xdr:to>
    <xdr:sp>
      <xdr:nvSpPr>
        <xdr:cNvPr id="15" name="テキスト ボックス 16"/>
        <xdr:cNvSpPr txBox="1">
          <a:spLocks noChangeArrowheads="1"/>
        </xdr:cNvSpPr>
      </xdr:nvSpPr>
      <xdr:spPr>
        <a:xfrm>
          <a:off x="11296650" y="11439525"/>
          <a:ext cx="150495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rPr>
            <a:t>営業利益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AB36"/>
  <sheetViews>
    <sheetView showGridLines="0" zoomScale="90" zoomScaleNormal="90" zoomScalePageLayoutView="0" workbookViewId="0" topLeftCell="A1">
      <selection activeCell="O26" sqref="O26"/>
    </sheetView>
  </sheetViews>
  <sheetFormatPr defaultColWidth="2.28125" defaultRowHeight="14.25" customHeight="1"/>
  <cols>
    <col min="1" max="1" width="6.57421875" style="0" customWidth="1"/>
    <col min="2" max="2" width="3.421875" style="0" customWidth="1"/>
    <col min="3" max="10" width="4.57421875" style="0" customWidth="1"/>
    <col min="11" max="11" width="3.28125" style="0" customWidth="1"/>
    <col min="12" max="12" width="4.57421875" style="316" customWidth="1"/>
    <col min="13" max="15" width="12.421875" style="0" customWidth="1"/>
    <col min="16" max="16" width="14.421875" style="0" customWidth="1"/>
    <col min="17" max="17" width="33.7109375" style="0" customWidth="1"/>
    <col min="18" max="18" width="2.28125" style="0" customWidth="1"/>
    <col min="19" max="19" width="8.421875" style="0" hidden="1" customWidth="1"/>
  </cols>
  <sheetData>
    <row r="1" spans="1:16" ht="39" customHeight="1">
      <c r="A1" s="820" t="s">
        <v>209</v>
      </c>
      <c r="B1" s="274"/>
      <c r="C1" s="274"/>
      <c r="D1" s="274"/>
      <c r="E1" s="274"/>
      <c r="F1" s="274"/>
      <c r="G1" s="274"/>
      <c r="H1" s="274"/>
      <c r="I1" s="274"/>
      <c r="J1" s="274"/>
      <c r="K1" s="274"/>
      <c r="L1" s="315"/>
      <c r="M1" s="274"/>
      <c r="N1" s="274"/>
      <c r="O1" s="274"/>
      <c r="P1" s="274"/>
    </row>
    <row r="2" spans="1:28" ht="19.5" customHeight="1" thickBot="1">
      <c r="A2" s="117"/>
      <c r="C2" s="274"/>
      <c r="D2" s="274"/>
      <c r="E2" s="274"/>
      <c r="F2" s="274"/>
      <c r="G2" s="274"/>
      <c r="H2" s="274"/>
      <c r="I2" s="274"/>
      <c r="K2" s="328"/>
      <c r="L2" s="328"/>
      <c r="M2" s="274" t="s">
        <v>45</v>
      </c>
      <c r="Q2" s="306"/>
      <c r="R2" s="306"/>
      <c r="S2" s="306"/>
      <c r="T2" s="306"/>
      <c r="U2" s="306"/>
      <c r="V2" s="306"/>
      <c r="W2" s="306"/>
      <c r="X2" s="306"/>
      <c r="Y2" s="306"/>
      <c r="Z2" s="306"/>
      <c r="AA2" s="306"/>
      <c r="AB2" s="306"/>
    </row>
    <row r="3" spans="1:19" ht="19.5" thickBot="1">
      <c r="A3" s="117"/>
      <c r="B3" s="117"/>
      <c r="C3" s="226" t="s">
        <v>8</v>
      </c>
      <c r="D3" s="518"/>
      <c r="E3" s="519"/>
      <c r="F3" s="519"/>
      <c r="G3" s="519"/>
      <c r="H3" s="519"/>
      <c r="I3" s="519"/>
      <c r="J3" s="519"/>
      <c r="K3" s="520"/>
      <c r="L3" s="172"/>
      <c r="M3" s="117"/>
      <c r="N3" s="117"/>
      <c r="O3" s="193" t="s">
        <v>106</v>
      </c>
      <c r="P3" s="317"/>
      <c r="Q3" s="194" t="s">
        <v>107</v>
      </c>
      <c r="S3" t="s">
        <v>103</v>
      </c>
    </row>
    <row r="4" spans="1:19" ht="19.5" customHeight="1" thickBot="1">
      <c r="A4" s="117"/>
      <c r="C4" s="516" t="s">
        <v>7</v>
      </c>
      <c r="D4" s="516"/>
      <c r="E4" s="517"/>
      <c r="F4" s="513"/>
      <c r="G4" s="514"/>
      <c r="H4" s="515"/>
      <c r="M4" s="195" t="str">
        <f>IF(F4="","２年前",N4-365)</f>
        <v>２年前</v>
      </c>
      <c r="N4" s="195" t="str">
        <f>IF(F4="","１年前",O4-365)</f>
        <v>１年前</v>
      </c>
      <c r="O4" s="195" t="str">
        <f>IF(F4="","直近",F4)</f>
        <v>直近</v>
      </c>
      <c r="P4" s="526" t="s">
        <v>176</v>
      </c>
      <c r="Q4" s="527"/>
      <c r="S4" t="s">
        <v>104</v>
      </c>
    </row>
    <row r="5" spans="1:19" ht="19.5" customHeight="1" thickBot="1">
      <c r="A5" s="117"/>
      <c r="B5" s="117"/>
      <c r="C5" s="117"/>
      <c r="D5" s="117"/>
      <c r="E5" s="117"/>
      <c r="F5" s="521" t="s">
        <v>200</v>
      </c>
      <c r="G5" s="522"/>
      <c r="H5" s="522"/>
      <c r="I5" s="522"/>
      <c r="J5" s="522"/>
      <c r="K5" s="522"/>
      <c r="L5" s="523"/>
      <c r="M5" s="49">
        <f>IF(F4="","",F4)</f>
      </c>
      <c r="N5" s="49">
        <f>IF(F4="","",F4)</f>
      </c>
      <c r="O5" s="49">
        <f>IF(F4="","",F4)</f>
      </c>
      <c r="P5" s="528"/>
      <c r="Q5" s="529"/>
      <c r="S5" t="s">
        <v>105</v>
      </c>
    </row>
    <row r="6" spans="1:17" ht="19.5" customHeight="1" thickTop="1">
      <c r="A6" s="117"/>
      <c r="B6" s="196"/>
      <c r="C6" s="197" t="s">
        <v>20</v>
      </c>
      <c r="D6" s="197"/>
      <c r="E6" s="197"/>
      <c r="F6" s="197"/>
      <c r="G6" s="197"/>
      <c r="H6" s="197"/>
      <c r="I6" s="197"/>
      <c r="J6" s="197"/>
      <c r="K6" s="197"/>
      <c r="L6" s="318" t="s">
        <v>38</v>
      </c>
      <c r="M6" s="235"/>
      <c r="N6" s="236"/>
      <c r="O6" s="237"/>
      <c r="P6" s="511"/>
      <c r="Q6" s="512"/>
    </row>
    <row r="7" spans="1:17" ht="19.5" customHeight="1" thickBot="1">
      <c r="A7" s="117"/>
      <c r="B7" s="198"/>
      <c r="C7" s="199"/>
      <c r="D7" s="200"/>
      <c r="E7" s="200"/>
      <c r="F7" s="200"/>
      <c r="G7" s="200"/>
      <c r="H7" s="200"/>
      <c r="I7" s="200"/>
      <c r="J7" s="200"/>
      <c r="K7" s="200"/>
      <c r="L7" s="319" t="s">
        <v>39</v>
      </c>
      <c r="M7" s="238"/>
      <c r="N7" s="224"/>
      <c r="O7" s="239"/>
      <c r="P7" s="509"/>
      <c r="Q7" s="510"/>
    </row>
    <row r="8" spans="1:17" ht="19.5" customHeight="1" thickTop="1">
      <c r="A8" s="117"/>
      <c r="B8" s="198"/>
      <c r="C8" s="201"/>
      <c r="D8" s="202" t="s">
        <v>40</v>
      </c>
      <c r="E8" s="203"/>
      <c r="F8" s="203"/>
      <c r="G8" s="203"/>
      <c r="H8" s="203"/>
      <c r="I8" s="203"/>
      <c r="J8" s="203"/>
      <c r="K8" s="203"/>
      <c r="L8" s="320" t="s">
        <v>157</v>
      </c>
      <c r="M8" s="419"/>
      <c r="N8" s="420"/>
      <c r="O8" s="421"/>
      <c r="P8" s="505"/>
      <c r="Q8" s="506"/>
    </row>
    <row r="9" spans="1:17" ht="19.5" customHeight="1">
      <c r="A9" s="117"/>
      <c r="B9" s="204"/>
      <c r="C9" s="492" t="s">
        <v>15</v>
      </c>
      <c r="D9" s="205" t="s">
        <v>192</v>
      </c>
      <c r="E9" s="206"/>
      <c r="F9" s="206"/>
      <c r="G9" s="206"/>
      <c r="H9" s="206"/>
      <c r="I9" s="206"/>
      <c r="J9" s="206"/>
      <c r="K9" s="206"/>
      <c r="L9" s="321" t="s">
        <v>158</v>
      </c>
      <c r="M9" s="422"/>
      <c r="N9" s="483"/>
      <c r="O9" s="424"/>
      <c r="P9" s="495"/>
      <c r="Q9" s="496"/>
    </row>
    <row r="10" spans="1:17" ht="19.5" customHeight="1">
      <c r="A10" s="117"/>
      <c r="B10" s="204"/>
      <c r="C10" s="492"/>
      <c r="D10" s="205" t="s">
        <v>41</v>
      </c>
      <c r="E10" s="206"/>
      <c r="F10" s="206"/>
      <c r="G10" s="206"/>
      <c r="H10" s="206"/>
      <c r="I10" s="206"/>
      <c r="J10" s="206"/>
      <c r="K10" s="206"/>
      <c r="L10" s="321" t="s">
        <v>159</v>
      </c>
      <c r="M10" s="422"/>
      <c r="N10" s="423"/>
      <c r="O10" s="424"/>
      <c r="P10" s="495"/>
      <c r="Q10" s="496"/>
    </row>
    <row r="11" spans="1:17" ht="19.5" customHeight="1">
      <c r="A11" s="117"/>
      <c r="B11" s="204"/>
      <c r="C11" s="492"/>
      <c r="D11" s="207" t="s">
        <v>29</v>
      </c>
      <c r="E11" s="208"/>
      <c r="F11" s="208"/>
      <c r="G11" s="208"/>
      <c r="H11" s="208"/>
      <c r="I11" s="208"/>
      <c r="J11" s="208"/>
      <c r="K11" s="208"/>
      <c r="L11" s="322" t="s">
        <v>160</v>
      </c>
      <c r="M11" s="425"/>
      <c r="N11" s="426"/>
      <c r="O11" s="427"/>
      <c r="P11" s="330"/>
      <c r="Q11" s="331"/>
    </row>
    <row r="12" spans="1:17" ht="19.5" customHeight="1">
      <c r="A12" s="117"/>
      <c r="B12" s="204"/>
      <c r="C12" s="492"/>
      <c r="D12" s="209" t="s">
        <v>31</v>
      </c>
      <c r="E12" s="210"/>
      <c r="F12" s="210"/>
      <c r="G12" s="210"/>
      <c r="H12" s="210"/>
      <c r="I12" s="210"/>
      <c r="J12" s="210"/>
      <c r="K12" s="210"/>
      <c r="L12" s="323" t="s">
        <v>161</v>
      </c>
      <c r="M12" s="428"/>
      <c r="N12" s="429"/>
      <c r="O12" s="430"/>
      <c r="P12" s="495"/>
      <c r="Q12" s="496"/>
    </row>
    <row r="13" spans="1:17" ht="19.5" customHeight="1">
      <c r="A13" s="117"/>
      <c r="B13" s="204"/>
      <c r="C13" s="492"/>
      <c r="D13" s="207" t="s">
        <v>24</v>
      </c>
      <c r="E13" s="208"/>
      <c r="F13" s="208"/>
      <c r="G13" s="208"/>
      <c r="H13" s="208"/>
      <c r="I13" s="208"/>
      <c r="J13" s="208"/>
      <c r="K13" s="208"/>
      <c r="L13" s="322" t="s">
        <v>162</v>
      </c>
      <c r="M13" s="425"/>
      <c r="N13" s="426"/>
      <c r="O13" s="427"/>
      <c r="P13" s="495"/>
      <c r="Q13" s="496"/>
    </row>
    <row r="14" spans="1:17" ht="19.5" customHeight="1" thickBot="1">
      <c r="A14" s="117"/>
      <c r="B14" s="204"/>
      <c r="C14" s="492"/>
      <c r="D14" s="205" t="s">
        <v>46</v>
      </c>
      <c r="E14" s="206"/>
      <c r="F14" s="206"/>
      <c r="G14" s="206"/>
      <c r="H14" s="206"/>
      <c r="I14" s="206"/>
      <c r="J14" s="206"/>
      <c r="K14" s="206"/>
      <c r="L14" s="321" t="s">
        <v>163</v>
      </c>
      <c r="M14" s="431"/>
      <c r="N14" s="432"/>
      <c r="O14" s="433"/>
      <c r="P14" s="495"/>
      <c r="Q14" s="496"/>
    </row>
    <row r="15" spans="1:17" ht="19.5" customHeight="1" thickBot="1" thickTop="1">
      <c r="A15" s="117"/>
      <c r="B15" s="204"/>
      <c r="C15" s="492"/>
      <c r="D15" s="207" t="s">
        <v>47</v>
      </c>
      <c r="E15" s="208"/>
      <c r="F15" s="208"/>
      <c r="G15" s="208"/>
      <c r="H15" s="208"/>
      <c r="I15" s="208"/>
      <c r="J15" s="208"/>
      <c r="K15" s="208"/>
      <c r="L15" s="322" t="s">
        <v>164</v>
      </c>
      <c r="M15" s="80">
        <f>IF(M7="","",M7-SUM(M8:M14))</f>
      </c>
      <c r="N15" s="80">
        <f>IF(N7="","",N7-SUM(N8:N14))</f>
      </c>
      <c r="O15" s="329">
        <f>IF(O7="","",O7-SUM(O8:O14))</f>
      </c>
      <c r="P15" s="503"/>
      <c r="Q15" s="504"/>
    </row>
    <row r="16" spans="1:17" ht="19.5" customHeight="1" thickBot="1" thickTop="1">
      <c r="A16" s="117"/>
      <c r="B16" s="204"/>
      <c r="C16" s="196"/>
      <c r="D16" s="200" t="s">
        <v>42</v>
      </c>
      <c r="E16" s="200"/>
      <c r="F16" s="200"/>
      <c r="G16" s="200"/>
      <c r="H16" s="200"/>
      <c r="I16" s="200"/>
      <c r="J16" s="200"/>
      <c r="K16" s="200"/>
      <c r="L16" s="324" t="s">
        <v>165</v>
      </c>
      <c r="M16" s="211">
        <f>IF(M6="","",M6-M7)</f>
      </c>
      <c r="N16" s="211">
        <f>IF(N6="","",N6-N7)</f>
      </c>
      <c r="O16" s="240">
        <f>IF(O6="","",O6-O7)</f>
      </c>
      <c r="P16" s="524"/>
      <c r="Q16" s="525"/>
    </row>
    <row r="17" spans="1:17" ht="19.5" customHeight="1" thickBot="1" thickTop="1">
      <c r="A17" s="117"/>
      <c r="B17" s="204"/>
      <c r="C17" s="198"/>
      <c r="D17" s="486" t="s">
        <v>43</v>
      </c>
      <c r="E17" s="487"/>
      <c r="F17" s="212"/>
      <c r="G17" s="200"/>
      <c r="H17" s="200"/>
      <c r="I17" s="200"/>
      <c r="J17" s="200"/>
      <c r="K17" s="200"/>
      <c r="L17" s="319" t="s">
        <v>166</v>
      </c>
      <c r="M17" s="241"/>
      <c r="N17" s="242"/>
      <c r="O17" s="243"/>
      <c r="P17" s="509"/>
      <c r="Q17" s="510"/>
    </row>
    <row r="18" spans="1:17" ht="19.5" customHeight="1" thickTop="1">
      <c r="A18" s="117"/>
      <c r="B18" s="204"/>
      <c r="C18" s="204"/>
      <c r="D18" s="488"/>
      <c r="E18" s="489"/>
      <c r="F18" s="213" t="s">
        <v>2</v>
      </c>
      <c r="G18" s="213"/>
      <c r="H18" s="213"/>
      <c r="I18" s="213"/>
      <c r="J18" s="213"/>
      <c r="K18" s="213"/>
      <c r="L18" s="325" t="s">
        <v>167</v>
      </c>
      <c r="M18" s="434"/>
      <c r="N18" s="435"/>
      <c r="O18" s="436"/>
      <c r="P18" s="505"/>
      <c r="Q18" s="506"/>
    </row>
    <row r="19" spans="1:17" ht="19.5" customHeight="1">
      <c r="A19" s="117"/>
      <c r="B19" s="204"/>
      <c r="C19" s="204"/>
      <c r="D19" s="488"/>
      <c r="E19" s="489"/>
      <c r="F19" s="214" t="s">
        <v>3</v>
      </c>
      <c r="G19" s="214"/>
      <c r="H19" s="214"/>
      <c r="I19" s="214"/>
      <c r="J19" s="214"/>
      <c r="K19" s="214"/>
      <c r="L19" s="322" t="s">
        <v>168</v>
      </c>
      <c r="M19" s="425"/>
      <c r="N19" s="426"/>
      <c r="O19" s="427"/>
      <c r="P19" s="495"/>
      <c r="Q19" s="496"/>
    </row>
    <row r="20" spans="1:17" ht="19.5" customHeight="1">
      <c r="A20" s="117"/>
      <c r="B20" s="204"/>
      <c r="C20" s="204"/>
      <c r="D20" s="488"/>
      <c r="E20" s="489"/>
      <c r="F20" s="215" t="s">
        <v>4</v>
      </c>
      <c r="G20" s="215"/>
      <c r="H20" s="215"/>
      <c r="I20" s="215"/>
      <c r="J20" s="215"/>
      <c r="K20" s="215"/>
      <c r="L20" s="323" t="s">
        <v>169</v>
      </c>
      <c r="M20" s="428"/>
      <c r="N20" s="429"/>
      <c r="O20" s="430"/>
      <c r="P20" s="495"/>
      <c r="Q20" s="496"/>
    </row>
    <row r="21" spans="1:24" ht="19.5" customHeight="1">
      <c r="A21" s="117"/>
      <c r="B21" s="204"/>
      <c r="C21" s="204"/>
      <c r="D21" s="488"/>
      <c r="E21" s="489"/>
      <c r="F21" s="214" t="s">
        <v>5</v>
      </c>
      <c r="G21" s="214"/>
      <c r="H21" s="214"/>
      <c r="I21" s="214"/>
      <c r="J21" s="214"/>
      <c r="K21" s="214"/>
      <c r="L21" s="322" t="s">
        <v>170</v>
      </c>
      <c r="M21" s="425"/>
      <c r="N21" s="426"/>
      <c r="O21" s="427"/>
      <c r="P21" s="495"/>
      <c r="Q21" s="496"/>
      <c r="X21" s="37"/>
    </row>
    <row r="22" spans="1:18" ht="19.5" customHeight="1" thickBot="1">
      <c r="A22" s="117"/>
      <c r="B22" s="204"/>
      <c r="C22" s="204"/>
      <c r="D22" s="488"/>
      <c r="E22" s="489"/>
      <c r="F22" s="216" t="s">
        <v>48</v>
      </c>
      <c r="G22" s="216"/>
      <c r="H22" s="216"/>
      <c r="I22" s="216"/>
      <c r="J22" s="216"/>
      <c r="K22" s="216"/>
      <c r="L22" s="321" t="s">
        <v>171</v>
      </c>
      <c r="M22" s="431"/>
      <c r="N22" s="432"/>
      <c r="O22" s="433"/>
      <c r="P22" s="495"/>
      <c r="Q22" s="496"/>
      <c r="R22" s="7"/>
    </row>
    <row r="23" spans="1:17" ht="19.5" customHeight="1" thickBot="1" thickTop="1">
      <c r="A23" s="117"/>
      <c r="B23" s="204"/>
      <c r="C23" s="204"/>
      <c r="D23" s="490"/>
      <c r="E23" s="491"/>
      <c r="F23" s="214" t="s">
        <v>6</v>
      </c>
      <c r="G23" s="214"/>
      <c r="H23" s="214"/>
      <c r="I23" s="214"/>
      <c r="J23" s="214"/>
      <c r="K23" s="214"/>
      <c r="L23" s="322" t="s">
        <v>172</v>
      </c>
      <c r="M23" s="80">
        <f>IF(M6="","",M17-SUM(M18:M22))</f>
      </c>
      <c r="N23" s="80">
        <f>IF(N6="","",N17-SUM(N18:N22))</f>
      </c>
      <c r="O23" s="329">
        <f>IF(O6="","",O17-SUM(O18:O22))</f>
      </c>
      <c r="P23" s="503"/>
      <c r="Q23" s="504"/>
    </row>
    <row r="24" spans="1:17" ht="19.5" customHeight="1" thickBot="1" thickTop="1">
      <c r="A24" s="117"/>
      <c r="B24" s="204"/>
      <c r="C24" s="204"/>
      <c r="D24" s="196"/>
      <c r="E24" s="217" t="s">
        <v>33</v>
      </c>
      <c r="F24" s="217"/>
      <c r="G24" s="217"/>
      <c r="H24" s="217"/>
      <c r="I24" s="217"/>
      <c r="J24" s="217"/>
      <c r="K24" s="217"/>
      <c r="L24" s="326" t="s">
        <v>173</v>
      </c>
      <c r="M24" s="218">
        <f>IF(M6="","",M16-M17)</f>
      </c>
      <c r="N24" s="218">
        <f>IF(N6="","",N16-N17)</f>
      </c>
      <c r="O24" s="218">
        <f>IF(O6="","",O16-O17)</f>
      </c>
      <c r="P24" s="499"/>
      <c r="Q24" s="500"/>
    </row>
    <row r="25" spans="1:17" ht="19.5" customHeight="1" thickTop="1">
      <c r="A25" s="117"/>
      <c r="B25" s="204"/>
      <c r="C25" s="204"/>
      <c r="D25" s="204"/>
      <c r="E25" s="219" t="s">
        <v>35</v>
      </c>
      <c r="F25" s="219"/>
      <c r="G25" s="219"/>
      <c r="H25" s="219"/>
      <c r="I25" s="219"/>
      <c r="J25" s="219"/>
      <c r="K25" s="219"/>
      <c r="L25" s="319" t="s">
        <v>174</v>
      </c>
      <c r="M25" s="244"/>
      <c r="N25" s="245"/>
      <c r="O25" s="246"/>
      <c r="P25" s="505"/>
      <c r="Q25" s="506"/>
    </row>
    <row r="26" spans="1:22" ht="19.5" customHeight="1" thickBot="1">
      <c r="A26" s="117"/>
      <c r="B26" s="204"/>
      <c r="C26" s="204"/>
      <c r="D26" s="204"/>
      <c r="E26" s="220" t="s">
        <v>44</v>
      </c>
      <c r="F26" s="220"/>
      <c r="G26" s="220"/>
      <c r="H26" s="220"/>
      <c r="I26" s="220"/>
      <c r="J26" s="220"/>
      <c r="K26" s="220"/>
      <c r="L26" s="118" t="s">
        <v>175</v>
      </c>
      <c r="M26" s="247"/>
      <c r="N26" s="248"/>
      <c r="O26" s="249"/>
      <c r="P26" s="503"/>
      <c r="Q26" s="504"/>
      <c r="V26" s="7"/>
    </row>
    <row r="27" spans="1:17" ht="19.5" customHeight="1" thickBot="1" thickTop="1">
      <c r="A27" s="117"/>
      <c r="B27" s="221"/>
      <c r="C27" s="221"/>
      <c r="D27" s="221"/>
      <c r="E27" s="222"/>
      <c r="F27" s="223" t="s">
        <v>36</v>
      </c>
      <c r="G27" s="223"/>
      <c r="H27" s="223"/>
      <c r="I27" s="223"/>
      <c r="J27" s="223"/>
      <c r="K27" s="223"/>
      <c r="L27" s="327" t="s">
        <v>52</v>
      </c>
      <c r="M27" s="211">
        <f>IF(M6="","",M24-M25+M26)</f>
      </c>
      <c r="N27" s="211">
        <f>IF(N6="","",N24-N25+N26)</f>
      </c>
      <c r="O27" s="211">
        <f>IF(O6="","",O24-O25+O26)</f>
      </c>
      <c r="P27" s="499"/>
      <c r="Q27" s="500"/>
    </row>
    <row r="28" spans="1:17" ht="19.5" customHeight="1" thickTop="1">
      <c r="A28" s="117"/>
      <c r="B28" s="493" t="s">
        <v>133</v>
      </c>
      <c r="C28" s="494"/>
      <c r="D28" s="494"/>
      <c r="E28" s="494"/>
      <c r="F28" s="494"/>
      <c r="G28" s="494"/>
      <c r="H28" s="494"/>
      <c r="I28" s="494"/>
      <c r="J28" s="494"/>
      <c r="K28" s="494"/>
      <c r="L28" s="494"/>
      <c r="M28" s="250"/>
      <c r="N28" s="251"/>
      <c r="O28" s="252"/>
      <c r="P28" s="497"/>
      <c r="Q28" s="498"/>
    </row>
    <row r="29" spans="1:17" ht="19.5" customHeight="1">
      <c r="A29" s="117"/>
      <c r="B29" s="484" t="s">
        <v>134</v>
      </c>
      <c r="C29" s="485"/>
      <c r="D29" s="485"/>
      <c r="E29" s="485"/>
      <c r="F29" s="485"/>
      <c r="G29" s="485"/>
      <c r="H29" s="485"/>
      <c r="I29" s="485"/>
      <c r="J29" s="485"/>
      <c r="K29" s="485"/>
      <c r="L29" s="485"/>
      <c r="M29" s="253"/>
      <c r="N29" s="225"/>
      <c r="O29" s="254"/>
      <c r="P29" s="507"/>
      <c r="Q29" s="508"/>
    </row>
    <row r="30" spans="1:17" ht="19.5" customHeight="1" thickBot="1">
      <c r="A30" s="117"/>
      <c r="B30" s="484" t="s">
        <v>135</v>
      </c>
      <c r="C30" s="485"/>
      <c r="D30" s="485"/>
      <c r="E30" s="485"/>
      <c r="F30" s="485"/>
      <c r="G30" s="485"/>
      <c r="H30" s="485"/>
      <c r="I30" s="485"/>
      <c r="J30" s="485"/>
      <c r="K30" s="485"/>
      <c r="L30" s="485"/>
      <c r="M30" s="255"/>
      <c r="N30" s="256"/>
      <c r="O30" s="257"/>
      <c r="P30" s="501"/>
      <c r="Q30" s="502"/>
    </row>
    <row r="31" spans="1:17" ht="14.25" customHeight="1" thickTop="1">
      <c r="A31" s="117"/>
      <c r="B31" s="117"/>
      <c r="C31" s="117"/>
      <c r="D31" s="117"/>
      <c r="E31" s="117"/>
      <c r="F31" s="117"/>
      <c r="G31" s="117"/>
      <c r="H31" s="117"/>
      <c r="I31" s="117"/>
      <c r="J31" s="117"/>
      <c r="K31" s="117"/>
      <c r="L31" s="118"/>
      <c r="M31" s="117"/>
      <c r="N31" s="117"/>
      <c r="O31" s="117"/>
      <c r="P31" s="117"/>
      <c r="Q31" s="117"/>
    </row>
    <row r="32" spans="1:17" ht="14.25" customHeight="1">
      <c r="A32" s="117"/>
      <c r="B32" s="117"/>
      <c r="C32" s="117"/>
      <c r="D32" s="117"/>
      <c r="E32" s="117"/>
      <c r="F32" s="117"/>
      <c r="G32" s="117"/>
      <c r="H32" s="117"/>
      <c r="I32" s="117"/>
      <c r="J32" s="117"/>
      <c r="K32" s="117"/>
      <c r="L32" s="118"/>
      <c r="M32" s="117"/>
      <c r="N32" s="117"/>
      <c r="O32" s="117"/>
      <c r="P32" s="117"/>
      <c r="Q32" s="117"/>
    </row>
    <row r="33" spans="1:17" ht="14.25" customHeight="1">
      <c r="A33" s="117"/>
      <c r="B33" s="117"/>
      <c r="C33" s="117"/>
      <c r="D33" s="117"/>
      <c r="E33" s="117"/>
      <c r="F33" s="117"/>
      <c r="G33" s="117"/>
      <c r="H33" s="117"/>
      <c r="I33" s="117"/>
      <c r="J33" s="117"/>
      <c r="K33" s="117"/>
      <c r="L33" s="118"/>
      <c r="M33" s="117"/>
      <c r="N33" s="117"/>
      <c r="O33" s="117"/>
      <c r="P33" s="117"/>
      <c r="Q33" s="117"/>
    </row>
    <row r="34" spans="1:17" ht="14.25" customHeight="1">
      <c r="A34" s="117"/>
      <c r="B34" s="117"/>
      <c r="C34" s="117"/>
      <c r="D34" s="117"/>
      <c r="E34" s="117"/>
      <c r="F34" s="117"/>
      <c r="G34" s="117"/>
      <c r="H34" s="117"/>
      <c r="I34" s="117"/>
      <c r="J34" s="117"/>
      <c r="K34" s="117"/>
      <c r="L34" s="118"/>
      <c r="M34" s="117"/>
      <c r="N34" s="117"/>
      <c r="O34" s="117"/>
      <c r="P34" s="117"/>
      <c r="Q34" s="117"/>
    </row>
    <row r="35" spans="1:17" ht="14.25" customHeight="1">
      <c r="A35" s="117"/>
      <c r="B35" s="117"/>
      <c r="C35" s="117"/>
      <c r="D35" s="117"/>
      <c r="E35" s="117"/>
      <c r="F35" s="117"/>
      <c r="G35" s="117"/>
      <c r="H35" s="117"/>
      <c r="I35" s="117"/>
      <c r="J35" s="117"/>
      <c r="K35" s="117"/>
      <c r="L35" s="118"/>
      <c r="M35" s="117"/>
      <c r="N35" s="117"/>
      <c r="O35" s="117"/>
      <c r="P35" s="117"/>
      <c r="Q35" s="117"/>
    </row>
    <row r="36" spans="1:17" ht="14.25" customHeight="1">
      <c r="A36" s="117"/>
      <c r="B36" s="117"/>
      <c r="C36" s="117"/>
      <c r="D36" s="117"/>
      <c r="E36" s="117"/>
      <c r="F36" s="117"/>
      <c r="G36" s="117"/>
      <c r="H36" s="117"/>
      <c r="I36" s="117"/>
      <c r="J36" s="117"/>
      <c r="K36" s="117"/>
      <c r="L36" s="118"/>
      <c r="M36" s="117"/>
      <c r="N36" s="117"/>
      <c r="O36" s="117"/>
      <c r="P36" s="117"/>
      <c r="Q36" s="117"/>
    </row>
  </sheetData>
  <sheetProtection sheet="1" objects="1" scenarios="1" formatCells="0" selectLockedCells="1"/>
  <mergeCells count="34">
    <mergeCell ref="F4:H4"/>
    <mergeCell ref="C4:E4"/>
    <mergeCell ref="D3:K3"/>
    <mergeCell ref="F5:L5"/>
    <mergeCell ref="P16:Q16"/>
    <mergeCell ref="P20:Q20"/>
    <mergeCell ref="P4:Q5"/>
    <mergeCell ref="P15:Q15"/>
    <mergeCell ref="P22:Q22"/>
    <mergeCell ref="P17:Q17"/>
    <mergeCell ref="P18:Q18"/>
    <mergeCell ref="P19:Q19"/>
    <mergeCell ref="P6:Q6"/>
    <mergeCell ref="P7:Q7"/>
    <mergeCell ref="P8:Q8"/>
    <mergeCell ref="P21:Q21"/>
    <mergeCell ref="P28:Q28"/>
    <mergeCell ref="P27:Q27"/>
    <mergeCell ref="P30:Q30"/>
    <mergeCell ref="P23:Q23"/>
    <mergeCell ref="P24:Q24"/>
    <mergeCell ref="P25:Q25"/>
    <mergeCell ref="P26:Q26"/>
    <mergeCell ref="P29:Q29"/>
    <mergeCell ref="B29:L29"/>
    <mergeCell ref="B30:L30"/>
    <mergeCell ref="D17:E23"/>
    <mergeCell ref="C9:C15"/>
    <mergeCell ref="B28:L28"/>
    <mergeCell ref="P14:Q14"/>
    <mergeCell ref="P9:Q9"/>
    <mergeCell ref="P10:Q10"/>
    <mergeCell ref="P12:Q12"/>
    <mergeCell ref="P13:Q13"/>
  </mergeCells>
  <dataValidations count="3">
    <dataValidation type="textLength" operator="greaterThanOrEqual" allowBlank="1" showInputMessage="1" showErrorMessage="1" imeMode="on" sqref="C4 F5 D3">
      <formula1>0</formula1>
    </dataValidation>
    <dataValidation allowBlank="1" showInputMessage="1" showErrorMessage="1" imeMode="off" sqref="F4"/>
    <dataValidation type="list" allowBlank="1" showInputMessage="1" showErrorMessage="1" sqref="P3">
      <formula1>$S$3:$S$5</formula1>
    </dataValidation>
  </dataValidations>
  <printOptions horizontalCentered="1" verticalCentered="1"/>
  <pageMargins left="0.38" right="0.34" top="0.37" bottom="0.4"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3" tint="0.7999799847602844"/>
  </sheetPr>
  <dimension ref="A1:AN36"/>
  <sheetViews>
    <sheetView showGridLines="0" zoomScale="90" zoomScaleNormal="90" zoomScalePageLayoutView="0" workbookViewId="0" topLeftCell="D1">
      <selection activeCell="I2" sqref="I2:L2"/>
    </sheetView>
  </sheetViews>
  <sheetFormatPr defaultColWidth="9.140625" defaultRowHeight="15"/>
  <cols>
    <col min="1" max="1" width="6.57421875" style="117" customWidth="1"/>
    <col min="2" max="2" width="1.7109375" style="117" customWidth="1"/>
    <col min="3" max="3" width="1.57421875" style="117" customWidth="1"/>
    <col min="4" max="4" width="3.140625" style="117" customWidth="1"/>
    <col min="5" max="5" width="2.421875" style="117" customWidth="1"/>
    <col min="6" max="6" width="22.421875" style="117" customWidth="1"/>
    <col min="7" max="7" width="10.140625" style="117" customWidth="1"/>
    <col min="8" max="8" width="12.7109375" style="117" customWidth="1"/>
    <col min="9" max="9" width="10.140625" style="117" customWidth="1"/>
    <col min="10" max="10" width="1.57421875" style="117" customWidth="1"/>
    <col min="11" max="11" width="3.140625" style="117" customWidth="1"/>
    <col min="12" max="12" width="8.57421875" style="117" customWidth="1"/>
    <col min="13" max="13" width="1.57421875" style="117" customWidth="1"/>
    <col min="14" max="14" width="8.57421875" style="117" customWidth="1"/>
    <col min="15" max="15" width="3.57421875" style="117" customWidth="1"/>
    <col min="16" max="16" width="1.57421875" style="117" customWidth="1"/>
    <col min="17" max="17" width="2.8515625" style="117" customWidth="1"/>
    <col min="18" max="18" width="10.57421875" style="117" customWidth="1"/>
    <col min="19" max="19" width="3.00390625" style="117" customWidth="1"/>
    <col min="20" max="20" width="2.8515625" style="117" customWidth="1"/>
    <col min="21" max="21" width="7.28125" style="117" hidden="1" customWidth="1"/>
    <col min="22" max="25" width="15.57421875" style="117" customWidth="1"/>
    <col min="26" max="39" width="3.57421875" style="117" customWidth="1"/>
    <col min="40" max="42" width="15.57421875" style="117" customWidth="1"/>
    <col min="43" max="16384" width="9.00390625" style="117" customWidth="1"/>
  </cols>
  <sheetData>
    <row r="1" ht="39" customHeight="1">
      <c r="A1" s="821" t="s">
        <v>210</v>
      </c>
    </row>
    <row r="2" spans="2:20" ht="27" customHeight="1">
      <c r="B2" s="542">
        <f>IF('①損益推移表（入力）'!D3="","",'①損益推移表（入力）'!D3)</f>
      </c>
      <c r="C2" s="542"/>
      <c r="D2" s="542"/>
      <c r="E2" s="542"/>
      <c r="F2" s="542"/>
      <c r="G2" s="539" t="s">
        <v>101</v>
      </c>
      <c r="H2" s="539"/>
      <c r="I2" s="538"/>
      <c r="J2" s="538"/>
      <c r="K2" s="538"/>
      <c r="L2" s="538"/>
      <c r="M2" s="233"/>
      <c r="N2" s="234" t="s">
        <v>156</v>
      </c>
      <c r="O2" s="543">
        <f>IF('①損益推移表（入力）'!P3="","",'①損益推移表（入力）'!P3)</f>
      </c>
      <c r="P2" s="543"/>
      <c r="Q2" s="543"/>
      <c r="R2" s="233"/>
      <c r="S2" s="233"/>
      <c r="T2" s="118"/>
    </row>
    <row r="3" spans="2:20" ht="24.75" customHeight="1">
      <c r="B3" s="119"/>
      <c r="C3" s="119"/>
      <c r="D3" s="119"/>
      <c r="E3" s="119"/>
      <c r="F3" s="119"/>
      <c r="G3" s="119"/>
      <c r="H3" s="119"/>
      <c r="I3" s="117" t="s">
        <v>201</v>
      </c>
      <c r="K3" s="116"/>
      <c r="L3" s="116"/>
      <c r="M3" s="116"/>
      <c r="N3" s="116"/>
      <c r="O3" s="116"/>
      <c r="P3" s="116"/>
      <c r="Q3" s="116"/>
      <c r="R3" s="116"/>
      <c r="S3" s="116"/>
      <c r="T3" s="118"/>
    </row>
    <row r="4" spans="4:6" ht="21" customHeight="1" thickBot="1">
      <c r="D4" s="120"/>
      <c r="E4" s="120"/>
      <c r="F4" s="120"/>
    </row>
    <row r="5" spans="4:21" ht="15" customHeight="1" thickBot="1">
      <c r="D5" s="535" t="s">
        <v>54</v>
      </c>
      <c r="E5" s="536"/>
      <c r="F5" s="536"/>
      <c r="G5" s="536"/>
      <c r="H5" s="536"/>
      <c r="I5" s="536"/>
      <c r="J5" s="536"/>
      <c r="K5" s="536"/>
      <c r="L5" s="536"/>
      <c r="M5" s="536"/>
      <c r="N5" s="536"/>
      <c r="O5" s="537"/>
      <c r="P5" s="314"/>
      <c r="Q5" s="121"/>
      <c r="R5" s="122"/>
      <c r="S5" s="123"/>
      <c r="T5" s="120"/>
      <c r="U5" s="455" t="str">
        <f>'①損益推移表（入力）'!O4</f>
        <v>直近</v>
      </c>
    </row>
    <row r="6" spans="4:21" ht="15" customHeight="1">
      <c r="D6" s="124"/>
      <c r="E6" s="125" t="s">
        <v>69</v>
      </c>
      <c r="F6" s="126" t="s">
        <v>57</v>
      </c>
      <c r="G6" s="126"/>
      <c r="H6" s="126"/>
      <c r="I6" s="127">
        <f>IF($I$2='①損益推移表（入力）'!$O$4,HLOOKUP('②利益設計図'!$I$2,'①損益推移表（入力）'!$O$4:$O$27,5,0),IF($I$2='①損益推移表（入力）'!$N$4,HLOOKUP('②利益設計図'!$I$2,'①損益推移表（入力）'!$N$4:$N$27,5,0),IF($I$2='①損益推移表（入力）'!$M$4,HLOOKUP('②利益設計図'!$I$2,'①損益推移表（入力）'!$M$4:$M$27,5,0),"")))</f>
      </c>
      <c r="J6" s="533" t="s">
        <v>68</v>
      </c>
      <c r="K6" s="534"/>
      <c r="L6" s="534"/>
      <c r="M6" s="534"/>
      <c r="N6" s="534"/>
      <c r="O6" s="128"/>
      <c r="P6" s="314"/>
      <c r="Q6" s="130"/>
      <c r="R6" s="131"/>
      <c r="S6" s="132"/>
      <c r="T6" s="120"/>
      <c r="U6" s="455" t="str">
        <f>'①損益推移表（入力）'!N4</f>
        <v>１年前</v>
      </c>
    </row>
    <row r="7" spans="4:21" ht="15" customHeight="1">
      <c r="D7" s="124"/>
      <c r="E7" s="133" t="s">
        <v>70</v>
      </c>
      <c r="F7" s="134" t="s">
        <v>193</v>
      </c>
      <c r="G7" s="134"/>
      <c r="H7" s="134"/>
      <c r="I7" s="135">
        <f>IF($I$2='①損益推移表（入力）'!$O$4,HLOOKUP('②利益設計図'!$I$2,'①損益推移表（入力）'!$O$4:$O$27,6,0),IF($I$2='①損益推移表（入力）'!$N$4,HLOOKUP('②利益設計図'!$I$2,'①損益推移表（入力）'!$N$4:$N$27,6,0),IF($I$2='①損益推移表（入力）'!$M$4,HLOOKUP('②利益設計図'!$I$2,'①損益推移表（入力）'!$M$4:$M$27,6,0),"")))</f>
      </c>
      <c r="J7" s="533"/>
      <c r="K7" s="534"/>
      <c r="L7" s="534"/>
      <c r="M7" s="534"/>
      <c r="N7" s="534"/>
      <c r="O7" s="128"/>
      <c r="P7" s="314"/>
      <c r="Q7" s="130"/>
      <c r="R7" s="136"/>
      <c r="S7" s="132"/>
      <c r="T7" s="120"/>
      <c r="U7" s="455" t="str">
        <f>'①損益推移表（入力）'!M4</f>
        <v>２年前</v>
      </c>
    </row>
    <row r="8" spans="4:21" ht="15" customHeight="1">
      <c r="D8" s="124"/>
      <c r="E8" s="133" t="s">
        <v>71</v>
      </c>
      <c r="F8" s="134" t="s">
        <v>58</v>
      </c>
      <c r="G8" s="134"/>
      <c r="H8" s="134"/>
      <c r="I8" s="135">
        <f>IF($I$2='①損益推移表（入力）'!$O$4,HLOOKUP('②利益設計図'!$I$2,'①損益推移表（入力）'!$O$4:$O$27,7,0),IF($I$2='①損益推移表（入力）'!$N$4,HLOOKUP('②利益設計図'!$I$2,'①損益推移表（入力）'!$N$4:$N$27,7,0),IF($I$2='①損益推移表（入力）'!$M$4,HLOOKUP('②利益設計図'!$I$2,'①損益推移表（入力）'!$M$4:$M$27,7,0),"")))</f>
      </c>
      <c r="J8" s="544">
        <f>IF($I$2="","",SUM(I6:I10))</f>
      </c>
      <c r="K8" s="531"/>
      <c r="L8" s="531"/>
      <c r="M8" s="531"/>
      <c r="N8" s="531"/>
      <c r="O8" s="128"/>
      <c r="P8" s="314"/>
      <c r="Q8" s="130"/>
      <c r="R8" s="136"/>
      <c r="S8" s="132"/>
      <c r="T8" s="120"/>
      <c r="U8" s="455"/>
    </row>
    <row r="9" spans="4:21" ht="15" customHeight="1">
      <c r="D9" s="124"/>
      <c r="E9" s="133" t="s">
        <v>49</v>
      </c>
      <c r="F9" s="134" t="s">
        <v>46</v>
      </c>
      <c r="G9" s="134"/>
      <c r="H9" s="134"/>
      <c r="I9" s="135">
        <f>IF($I$2='①損益推移表（入力）'!$O$4,HLOOKUP('②利益設計図'!$I$2,'①損益推移表（入力）'!$O$4:$O$27,11,0),IF($I$2='①損益推移表（入力）'!$N$4,HLOOKUP('②利益設計図'!$I$2,'①損益推移表（入力）'!$N$4:$N$27,11,0),IF($I$2='①損益推移表（入力）'!$M$4,HLOOKUP('②利益設計図'!$I$2,'①損益推移表（入力）'!$M$4:$M$27,11,0),"")))</f>
      </c>
      <c r="J9" s="544"/>
      <c r="K9" s="531"/>
      <c r="L9" s="531"/>
      <c r="M9" s="531"/>
      <c r="N9" s="531"/>
      <c r="O9" s="128"/>
      <c r="P9" s="314"/>
      <c r="Q9" s="130"/>
      <c r="R9" s="136"/>
      <c r="S9" s="132"/>
      <c r="T9" s="120"/>
      <c r="U9" s="455"/>
    </row>
    <row r="10" spans="4:21" ht="15" customHeight="1" thickBot="1">
      <c r="D10" s="124"/>
      <c r="E10" s="137" t="s">
        <v>51</v>
      </c>
      <c r="F10" s="138" t="s">
        <v>48</v>
      </c>
      <c r="G10" s="138"/>
      <c r="H10" s="138"/>
      <c r="I10" s="139">
        <f>IF($I$2='①損益推移表（入力）'!$O$4,HLOOKUP('②利益設計図'!$I$2,'①損益推移表（入力）'!$O$4:$O$27,19,0),IF($I$2='①損益推移表（入力）'!$N$4,HLOOKUP('②利益設計図'!$I$2,'①損益推移表（入力）'!$N$4:$N$27,19,0),IF($I$2='①損益推移表（入力）'!$M$4,HLOOKUP('②利益設計図'!$I$2,'①損益推移表（入力）'!$M$4:$M$27,19,0),"")))</f>
      </c>
      <c r="J10" s="544"/>
      <c r="K10" s="531"/>
      <c r="L10" s="531"/>
      <c r="M10" s="531"/>
      <c r="N10" s="531"/>
      <c r="O10" s="128"/>
      <c r="P10" s="314"/>
      <c r="Q10" s="130"/>
      <c r="R10" s="136"/>
      <c r="S10" s="132"/>
      <c r="T10" s="140"/>
      <c r="U10" s="455"/>
    </row>
    <row r="11" spans="4:21" ht="15" customHeight="1" thickBot="1">
      <c r="D11" s="141"/>
      <c r="E11" s="142"/>
      <c r="F11" s="142"/>
      <c r="G11" s="142"/>
      <c r="H11" s="142"/>
      <c r="I11" s="142"/>
      <c r="J11" s="142"/>
      <c r="K11" s="142"/>
      <c r="L11" s="142"/>
      <c r="M11" s="142"/>
      <c r="N11" s="142"/>
      <c r="O11" s="143"/>
      <c r="P11" s="314"/>
      <c r="Q11" s="554" t="s">
        <v>53</v>
      </c>
      <c r="R11" s="555"/>
      <c r="S11" s="556"/>
      <c r="T11" s="144"/>
      <c r="U11" s="455"/>
    </row>
    <row r="12" spans="4:21" ht="9" customHeight="1" thickBot="1">
      <c r="D12" s="145"/>
      <c r="E12" s="129"/>
      <c r="F12" s="129"/>
      <c r="G12" s="129"/>
      <c r="H12" s="129"/>
      <c r="I12" s="129"/>
      <c r="J12" s="129"/>
      <c r="K12" s="129"/>
      <c r="L12" s="129"/>
      <c r="M12" s="129"/>
      <c r="N12" s="129"/>
      <c r="O12" s="129"/>
      <c r="P12" s="314"/>
      <c r="Q12" s="555"/>
      <c r="R12" s="555"/>
      <c r="S12" s="556"/>
      <c r="T12" s="144"/>
      <c r="U12" s="455"/>
    </row>
    <row r="13" spans="4:21" ht="15" customHeight="1" thickBot="1" thickTop="1">
      <c r="D13" s="540" t="s">
        <v>202</v>
      </c>
      <c r="E13" s="541"/>
      <c r="F13" s="541"/>
      <c r="G13" s="541"/>
      <c r="H13" s="541"/>
      <c r="I13" s="541"/>
      <c r="J13" s="463"/>
      <c r="K13" s="464"/>
      <c r="L13" s="465"/>
      <c r="M13" s="313"/>
      <c r="N13" s="146"/>
      <c r="O13" s="147"/>
      <c r="P13" s="314"/>
      <c r="Q13" s="555"/>
      <c r="R13" s="555"/>
      <c r="S13" s="556"/>
      <c r="T13" s="144"/>
      <c r="U13" s="456"/>
    </row>
    <row r="14" spans="4:20" ht="15" customHeight="1" thickBot="1">
      <c r="D14" s="148"/>
      <c r="E14" s="149"/>
      <c r="F14" s="149"/>
      <c r="G14" s="149"/>
      <c r="H14" s="149"/>
      <c r="I14" s="149"/>
      <c r="J14" s="466"/>
      <c r="K14" s="149"/>
      <c r="L14" s="467"/>
      <c r="M14" s="313"/>
      <c r="N14" s="151"/>
      <c r="O14" s="152"/>
      <c r="P14" s="314"/>
      <c r="Q14" s="153"/>
      <c r="R14" s="154" t="s">
        <v>82</v>
      </c>
      <c r="S14" s="132"/>
      <c r="T14" s="140"/>
    </row>
    <row r="15" spans="4:20" ht="15" customHeight="1">
      <c r="D15" s="155"/>
      <c r="E15" s="156" t="s">
        <v>72</v>
      </c>
      <c r="F15" s="157" t="s">
        <v>59</v>
      </c>
      <c r="G15" s="158">
        <f>IF($I$2='①損益推移表（入力）'!$O$4,HLOOKUP('②利益設計図'!$I$2,'①損益推移表（入力）'!$O$4:$O$27,8,0),IF($I$2='①損益推移表（入力）'!$N$4,HLOOKUP('②利益設計図'!$I$2,'①損益推移表（入力）'!$N$4:$N$27,8,0),IF($I$2='①損益推移表（入力）'!$M$4,HLOOKUP('②利益設計図'!$I$2,'①損益推移表（入力）'!$M$4:$M$27,8,0),"")))</f>
      </c>
      <c r="H15" s="565" t="s">
        <v>68</v>
      </c>
      <c r="I15" s="566"/>
      <c r="J15" s="566"/>
      <c r="K15" s="566"/>
      <c r="L15" s="467"/>
      <c r="M15" s="313"/>
      <c r="N15" s="159"/>
      <c r="O15" s="152"/>
      <c r="P15" s="314"/>
      <c r="Q15" s="153"/>
      <c r="R15" s="559">
        <f>IF($I$2='①損益推移表（入力）'!$O$4,HLOOKUP('②利益設計図'!$I$2,'①損益推移表（入力）'!$O$4:$O$27,3,0),IF($I$2='①損益推移表（入力）'!$N$4,HLOOKUP('②利益設計図'!$I$2,'①損益推移表（入力）'!$N$4:$N$27,3,0),IF($I$2='①損益推移表（入力）'!$M$4,HLOOKUP('②利益設計図'!$I$2,'①損益推移表（入力）'!$M$4:$M$27,3,0),"")))</f>
      </c>
      <c r="S15" s="132"/>
      <c r="T15" s="120"/>
    </row>
    <row r="16" spans="4:21" ht="15" customHeight="1">
      <c r="D16" s="155"/>
      <c r="E16" s="140" t="s">
        <v>73</v>
      </c>
      <c r="F16" s="160" t="s">
        <v>60</v>
      </c>
      <c r="G16" s="161">
        <f>IF($I$2='①損益推移表（入力）'!$O$4,HLOOKUP('②利益設計図'!$I$2,'①損益推移表（入力）'!$O$4:$O$27,10,0),IF($I$2='①損益推移表（入力）'!$N$4,HLOOKUP('②利益設計図'!$I$2,'①損益推移表（入力）'!$N$4:$N$27,10,0),IF($I$2='①損益推移表（入力）'!$M$4,HLOOKUP('②利益設計図'!$I$2,'①損益推移表（入力）'!$M$4:$M$27,10,0),"")))</f>
      </c>
      <c r="H16" s="530">
        <f>IF($I$2="","",SUM(G15:G20))</f>
      </c>
      <c r="I16" s="531"/>
      <c r="J16" s="531"/>
      <c r="K16" s="531"/>
      <c r="L16" s="468"/>
      <c r="M16" s="313"/>
      <c r="N16" s="159"/>
      <c r="O16" s="152"/>
      <c r="P16" s="314"/>
      <c r="Q16" s="153"/>
      <c r="R16" s="559"/>
      <c r="S16" s="132"/>
      <c r="T16" s="120"/>
      <c r="U16" s="120"/>
    </row>
    <row r="17" spans="4:20" ht="15" customHeight="1" thickBot="1">
      <c r="D17" s="155"/>
      <c r="E17" s="140" t="s">
        <v>74</v>
      </c>
      <c r="F17" s="160" t="s">
        <v>61</v>
      </c>
      <c r="G17" s="161">
        <f>IF($I$2='①損益推移表（入力）'!$O$4,HLOOKUP('②利益設計図'!$I$2,'①損益推移表（入力）'!$O$4:$O$27,12,0),IF($I$2='①損益推移表（入力）'!$N$4,HLOOKUP('②利益設計図'!$I$2,'①損益推移表（入力）'!$N$4:$N$27,12,0),IF($I$2='①損益推移表（入力）'!$M$4,HLOOKUP('②利益設計図'!$I$2,'①損益推移表（入力）'!$M$4:$M$27,12,0),"")))</f>
      </c>
      <c r="H17" s="530"/>
      <c r="I17" s="531"/>
      <c r="J17" s="531"/>
      <c r="K17" s="531"/>
      <c r="L17" s="470"/>
      <c r="M17" s="313"/>
      <c r="N17" s="561" t="s">
        <v>55</v>
      </c>
      <c r="O17" s="562"/>
      <c r="P17" s="314"/>
      <c r="Q17" s="153"/>
      <c r="R17" s="560"/>
      <c r="S17" s="132"/>
      <c r="T17" s="120"/>
    </row>
    <row r="18" spans="4:20" ht="15" customHeight="1">
      <c r="D18" s="155"/>
      <c r="E18" s="140" t="s">
        <v>75</v>
      </c>
      <c r="F18" s="160" t="s">
        <v>62</v>
      </c>
      <c r="G18" s="161">
        <f>IF($I$2='①損益推移表（入力）'!$O$4,HLOOKUP('②利益設計図'!$I$2,'①損益推移表（入力）'!$O$4:$O$27,16,0),IF($I$2='①損益推移表（入力）'!$N$4,HLOOKUP('②利益設計図'!$I$2,'①損益推移表（入力）'!$N$4:$N$27,16,0),IF($I$2='①損益推移表（入力）'!$M$4,HLOOKUP('②利益設計図'!$I$2,'①損益推移表（入力）'!$M$4:$M$27,16,0),"")))</f>
      </c>
      <c r="H18" s="530"/>
      <c r="I18" s="531"/>
      <c r="J18" s="531"/>
      <c r="K18" s="531"/>
      <c r="L18" s="470"/>
      <c r="M18" s="313"/>
      <c r="N18" s="561"/>
      <c r="O18" s="562"/>
      <c r="P18" s="314"/>
      <c r="Q18" s="153"/>
      <c r="R18" s="136"/>
      <c r="S18" s="132"/>
      <c r="T18" s="120"/>
    </row>
    <row r="19" spans="4:20" ht="15" customHeight="1">
      <c r="D19" s="155"/>
      <c r="E19" s="140" t="s">
        <v>76</v>
      </c>
      <c r="F19" s="160" t="s">
        <v>63</v>
      </c>
      <c r="G19" s="161">
        <f>IF($I$2='①損益推移表（入力）'!$O$4,HLOOKUP('②利益設計図'!$I$2,'①損益推移表（入力）'!$O$4:$O$27,18,0),IF($I$2='①損益推移表（入力）'!$N$4,HLOOKUP('②利益設計図'!$I$2,'①損益推移表（入力）'!$N$4:$N$27,18,0),IF($I$2='①損益推移表（入力）'!$M$4,HLOOKUP('②利益設計図'!$I$2,'①損益推移表（入力）'!$M$4:$M$27,18,0),"")))</f>
      </c>
      <c r="H19" s="530"/>
      <c r="I19" s="531"/>
      <c r="J19" s="531"/>
      <c r="K19" s="531"/>
      <c r="L19" s="470"/>
      <c r="M19" s="313"/>
      <c r="N19" s="561"/>
      <c r="O19" s="562"/>
      <c r="P19" s="314"/>
      <c r="Q19" s="153"/>
      <c r="R19" s="136"/>
      <c r="S19" s="132"/>
      <c r="T19" s="120"/>
    </row>
    <row r="20" spans="4:20" ht="15" customHeight="1" thickBot="1">
      <c r="D20" s="155"/>
      <c r="E20" s="140" t="s">
        <v>77</v>
      </c>
      <c r="F20" s="162" t="s">
        <v>64</v>
      </c>
      <c r="G20" s="163">
        <f>IF($I$2='①損益推移表（入力）'!$O$4,HLOOKUP('②利益設計図'!$I$2,'①損益推移表（入力）'!$O$4:$O$27,20,0),IF($I$2='①損益推移表（入力）'!$N$4,HLOOKUP('②利益設計図'!$I$2,'①損益推移表（入力）'!$N$4:$N$27,20,0),IF($I$2='①損益推移表（入力）'!$M$4,HLOOKUP('②利益設計図'!$I$2,'①損益推移表（入力）'!$M$4:$M$27,20,0),"")))</f>
      </c>
      <c r="H20" s="530"/>
      <c r="I20" s="531"/>
      <c r="J20" s="531"/>
      <c r="K20" s="531"/>
      <c r="L20" s="470"/>
      <c r="M20" s="313"/>
      <c r="N20" s="557">
        <f>IF(AND($J$8="",$R$15=""),"",SUM(H16,H31,H26))</f>
      </c>
      <c r="O20" s="558"/>
      <c r="P20" s="314"/>
      <c r="Q20" s="153"/>
      <c r="R20" s="136"/>
      <c r="S20" s="132"/>
      <c r="T20" s="120"/>
    </row>
    <row r="21" spans="2:20" ht="15" customHeight="1" thickBot="1">
      <c r="B21" s="120"/>
      <c r="D21" s="164"/>
      <c r="E21" s="165"/>
      <c r="F21" s="166"/>
      <c r="G21" s="166"/>
      <c r="H21" s="166"/>
      <c r="I21" s="166"/>
      <c r="J21" s="469"/>
      <c r="K21" s="471"/>
      <c r="L21" s="472"/>
      <c r="M21" s="313"/>
      <c r="N21" s="557"/>
      <c r="O21" s="558"/>
      <c r="P21" s="314"/>
      <c r="Q21" s="153"/>
      <c r="R21" s="136"/>
      <c r="S21" s="132"/>
      <c r="T21" s="120"/>
    </row>
    <row r="22" spans="2:20" ht="9" customHeight="1" thickBot="1">
      <c r="B22" s="120"/>
      <c r="D22" s="129"/>
      <c r="E22" s="129"/>
      <c r="F22" s="129"/>
      <c r="G22" s="129"/>
      <c r="H22" s="129"/>
      <c r="I22" s="129"/>
      <c r="J22" s="446"/>
      <c r="K22" s="461"/>
      <c r="L22" s="462"/>
      <c r="M22" s="313"/>
      <c r="N22" s="557"/>
      <c r="O22" s="558"/>
      <c r="P22" s="314"/>
      <c r="Q22" s="153"/>
      <c r="R22" s="136"/>
      <c r="S22" s="132"/>
      <c r="T22" s="120"/>
    </row>
    <row r="23" spans="2:20" ht="15" customHeight="1">
      <c r="B23" s="550"/>
      <c r="C23" s="452"/>
      <c r="D23" s="551" t="s">
        <v>204</v>
      </c>
      <c r="E23" s="552"/>
      <c r="F23" s="552"/>
      <c r="G23" s="552"/>
      <c r="H23" s="552"/>
      <c r="I23" s="553"/>
      <c r="J23" s="446"/>
      <c r="K23" s="457"/>
      <c r="L23" s="458"/>
      <c r="M23" s="313"/>
      <c r="N23" s="557"/>
      <c r="O23" s="558"/>
      <c r="P23" s="314"/>
      <c r="Q23" s="153"/>
      <c r="R23" s="131"/>
      <c r="S23" s="132"/>
      <c r="T23" s="120"/>
    </row>
    <row r="24" spans="2:20" ht="15" customHeight="1" thickBot="1">
      <c r="B24" s="550"/>
      <c r="C24" s="452"/>
      <c r="D24" s="309"/>
      <c r="E24" s="167"/>
      <c r="F24" s="167"/>
      <c r="G24" s="167"/>
      <c r="H24" s="167"/>
      <c r="I24" s="168"/>
      <c r="J24" s="446"/>
      <c r="K24" s="563" t="s">
        <v>203</v>
      </c>
      <c r="L24" s="564"/>
      <c r="M24" s="313"/>
      <c r="N24" s="159"/>
      <c r="O24" s="152"/>
      <c r="P24" s="314"/>
      <c r="Q24" s="153"/>
      <c r="R24" s="136"/>
      <c r="S24" s="132"/>
      <c r="T24" s="120"/>
    </row>
    <row r="25" spans="2:20" ht="15" customHeight="1">
      <c r="B25" s="550"/>
      <c r="C25" s="452"/>
      <c r="D25" s="309"/>
      <c r="E25" s="169" t="s">
        <v>78</v>
      </c>
      <c r="F25" s="170" t="s">
        <v>65</v>
      </c>
      <c r="G25" s="171">
        <f>IF($I$2='①損益推移表（入力）'!$O$4,HLOOKUP('②利益設計図'!$I$2,'①損益推移表（入力）'!$O$4:$O$27,9,0),IF($I$2='①損益推移表（入力）'!$N$4,HLOOKUP('②利益設計図'!$I$2,'①損益推移表（入力）'!$N$4:$N$27,9,0),IF($I$2='①損益推移表（入力）'!$M$4,HLOOKUP('②利益設計図'!$I$2,'①損益推移表（入力）'!$M$4:$M$27,9,0),"")))</f>
      </c>
      <c r="H25" s="172" t="s">
        <v>68</v>
      </c>
      <c r="I25" s="168"/>
      <c r="J25" s="446"/>
      <c r="K25" s="563"/>
      <c r="L25" s="564"/>
      <c r="M25" s="313"/>
      <c r="N25" s="159"/>
      <c r="O25" s="152"/>
      <c r="P25" s="314"/>
      <c r="Q25" s="153"/>
      <c r="R25" s="136"/>
      <c r="S25" s="132"/>
      <c r="T25" s="120"/>
    </row>
    <row r="26" spans="2:20" ht="15" customHeight="1">
      <c r="B26" s="550"/>
      <c r="C26" s="452"/>
      <c r="D26" s="309"/>
      <c r="E26" s="173" t="s">
        <v>79</v>
      </c>
      <c r="F26" s="174" t="s">
        <v>67</v>
      </c>
      <c r="G26" s="175">
        <f>IF($I$2='①損益推移表（入力）'!$O$4,HLOOKUP('②利益設計図'!$I$2,'①損益推移表（入力）'!$O$4:$O$27,17,0),IF($I$2='①損益推移表（入力）'!$N$4,HLOOKUP('②利益設計図'!$I$2,'①損益推移表（入力）'!$N$4:$N$27,17,0),IF($I$2='①損益推移表（入力）'!$M$4,HLOOKUP('②利益設計図'!$I$2,'①損益推移表（入力）'!$M$4:$M$27,17,0),"")))</f>
      </c>
      <c r="H26" s="532">
        <f>IF($I$2="","",SUM(G25:G27))</f>
      </c>
      <c r="I26" s="168"/>
      <c r="J26" s="446"/>
      <c r="K26" s="563"/>
      <c r="L26" s="564"/>
      <c r="M26" s="313"/>
      <c r="N26" s="159"/>
      <c r="O26" s="152"/>
      <c r="P26" s="314"/>
      <c r="Q26" s="153"/>
      <c r="R26" s="136"/>
      <c r="S26" s="132"/>
      <c r="T26" s="120"/>
    </row>
    <row r="27" spans="2:21" ht="15" customHeight="1" thickBot="1">
      <c r="B27" s="550"/>
      <c r="C27" s="452"/>
      <c r="D27" s="309"/>
      <c r="E27" s="176" t="s">
        <v>50</v>
      </c>
      <c r="F27" s="177" t="s">
        <v>66</v>
      </c>
      <c r="G27" s="178">
        <f>IF($I$2='①損益推移表（入力）'!$O$4,HLOOKUP('②利益設計図'!$I$2,'①損益推移表（入力）'!$O$4:$O$27,15,0),IF($I$2='①損益推移表（入力）'!$N$4,HLOOKUP('②利益設計図'!$I$2,'①損益推移表（入力）'!$N$4:$N$27,15,0),IF($I$2='①損益推移表（入力）'!$M$4,HLOOKUP('②利益設計図'!$I$2,'①損益推移表（入力）'!$M$4:$M$27,15,0),"")))</f>
      </c>
      <c r="H27" s="532"/>
      <c r="I27" s="168"/>
      <c r="J27" s="446"/>
      <c r="K27" s="563"/>
      <c r="L27" s="564"/>
      <c r="M27" s="313"/>
      <c r="N27" s="151"/>
      <c r="O27" s="152"/>
      <c r="P27" s="314"/>
      <c r="Q27" s="153"/>
      <c r="R27" s="136"/>
      <c r="S27" s="132"/>
      <c r="T27" s="120"/>
      <c r="U27" s="120"/>
    </row>
    <row r="28" spans="2:20" ht="15" customHeight="1" thickBot="1">
      <c r="B28" s="550"/>
      <c r="C28" s="452"/>
      <c r="D28" s="310"/>
      <c r="E28" s="179"/>
      <c r="F28" s="179"/>
      <c r="G28" s="179"/>
      <c r="H28" s="179"/>
      <c r="I28" s="180"/>
      <c r="J28" s="446"/>
      <c r="K28" s="563"/>
      <c r="L28" s="564"/>
      <c r="M28" s="313"/>
      <c r="N28" s="159"/>
      <c r="O28" s="152"/>
      <c r="P28" s="314"/>
      <c r="Q28" s="153"/>
      <c r="R28" s="136"/>
      <c r="S28" s="132"/>
      <c r="T28" s="120"/>
    </row>
    <row r="29" spans="2:20" ht="9" customHeight="1" thickBot="1">
      <c r="B29" s="453"/>
      <c r="C29" s="452"/>
      <c r="D29" s="129"/>
      <c r="E29" s="129"/>
      <c r="F29" s="129"/>
      <c r="G29" s="129"/>
      <c r="H29" s="129"/>
      <c r="I29" s="129"/>
      <c r="J29" s="129"/>
      <c r="K29" s="563"/>
      <c r="L29" s="564"/>
      <c r="M29" s="313"/>
      <c r="N29" s="159"/>
      <c r="O29" s="152"/>
      <c r="P29" s="314"/>
      <c r="Q29" s="153"/>
      <c r="R29" s="136"/>
      <c r="S29" s="132"/>
      <c r="T29" s="120"/>
    </row>
    <row r="30" spans="2:20" ht="15" customHeight="1" thickBot="1">
      <c r="B30" s="454"/>
      <c r="C30" s="452"/>
      <c r="D30" s="545" t="s">
        <v>56</v>
      </c>
      <c r="E30" s="546"/>
      <c r="F30" s="546"/>
      <c r="G30" s="546"/>
      <c r="H30" s="546"/>
      <c r="I30" s="547"/>
      <c r="J30" s="446"/>
      <c r="K30" s="548">
        <f>IF(AND($H$26="",$H$31=""),"",SUM($H$26,$H$31))</f>
      </c>
      <c r="L30" s="549"/>
      <c r="M30" s="313"/>
      <c r="N30" s="159"/>
      <c r="O30" s="152"/>
      <c r="P30" s="314"/>
      <c r="Q30" s="153"/>
      <c r="R30" s="136"/>
      <c r="S30" s="132"/>
      <c r="T30" s="120"/>
    </row>
    <row r="31" spans="2:20" ht="15" customHeight="1" thickBot="1">
      <c r="B31" s="120"/>
      <c r="C31" s="452"/>
      <c r="D31" s="311"/>
      <c r="E31" s="181" t="s">
        <v>80</v>
      </c>
      <c r="F31" s="182" t="s">
        <v>81</v>
      </c>
      <c r="G31" s="448"/>
      <c r="H31" s="449">
        <f>IF($I$2='①損益推移表（入力）'!$O$4,HLOOKUP('②利益設計図'!$I$2,'①損益推移表（入力）'!$O$4:$O$27,21,0),IF($I$2='①損益推移表（入力）'!$N$4,HLOOKUP('②利益設計図'!$I$2,'①損益推移表（入力）'!$N$4:$N$27,21,0),IF($I$2='①損益推移表（入力）'!$M$4,HLOOKUP('②利益設計図'!$I$2,'①損益推移表（入力）'!$M$4:$M$27,21,0),"")))</f>
      </c>
      <c r="I31" s="450"/>
      <c r="J31" s="447"/>
      <c r="K31" s="548"/>
      <c r="L31" s="549"/>
      <c r="M31" s="313"/>
      <c r="N31" s="159"/>
      <c r="O31" s="152"/>
      <c r="P31" s="314"/>
      <c r="Q31" s="153"/>
      <c r="R31" s="136"/>
      <c r="S31" s="132"/>
      <c r="T31" s="120"/>
    </row>
    <row r="32" spans="2:40" ht="15" customHeight="1" thickBot="1">
      <c r="B32" s="120"/>
      <c r="C32" s="452"/>
      <c r="D32" s="312"/>
      <c r="E32" s="183"/>
      <c r="F32" s="183"/>
      <c r="G32" s="183"/>
      <c r="H32" s="183"/>
      <c r="I32" s="451"/>
      <c r="J32" s="129"/>
      <c r="K32" s="459"/>
      <c r="L32" s="460"/>
      <c r="M32" s="313"/>
      <c r="N32" s="184"/>
      <c r="O32" s="185"/>
      <c r="P32" s="314"/>
      <c r="Q32" s="186"/>
      <c r="R32" s="187"/>
      <c r="S32" s="188"/>
      <c r="T32" s="120"/>
      <c r="W32" s="120"/>
      <c r="X32" s="120"/>
      <c r="AM32" s="191"/>
      <c r="AN32" s="192"/>
    </row>
    <row r="33" spans="2:40" ht="14.25" customHeight="1">
      <c r="B33" s="120"/>
      <c r="C33" s="120"/>
      <c r="D33" s="140"/>
      <c r="E33" s="140"/>
      <c r="F33" s="140"/>
      <c r="G33" s="140"/>
      <c r="H33" s="140"/>
      <c r="I33" s="140"/>
      <c r="J33" s="140"/>
      <c r="K33" s="140"/>
      <c r="L33" s="140"/>
      <c r="M33" s="129"/>
      <c r="N33" s="150"/>
      <c r="O33" s="150"/>
      <c r="P33" s="150"/>
      <c r="Q33" s="189"/>
      <c r="R33" s="190"/>
      <c r="S33" s="120"/>
      <c r="T33" s="120"/>
      <c r="W33" s="120"/>
      <c r="X33" s="120"/>
      <c r="AM33" s="191"/>
      <c r="AN33" s="192"/>
    </row>
    <row r="34" spans="19:20" ht="14.25" customHeight="1">
      <c r="S34" s="191"/>
      <c r="T34" s="192"/>
    </row>
    <row r="35" spans="19:20" ht="14.25" customHeight="1">
      <c r="S35" s="191"/>
      <c r="T35" s="192"/>
    </row>
    <row r="36" spans="19:20" ht="14.25" customHeight="1">
      <c r="S36" s="191"/>
      <c r="T36" s="192"/>
    </row>
    <row r="37" ht="13.5" customHeight="1"/>
    <row r="38" ht="1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sheet="1" objects="1" scenarios="1" formatCells="0" selectLockedCells="1"/>
  <mergeCells count="20">
    <mergeCell ref="D30:I30"/>
    <mergeCell ref="K30:L31"/>
    <mergeCell ref="B23:B28"/>
    <mergeCell ref="D23:I23"/>
    <mergeCell ref="Q11:S13"/>
    <mergeCell ref="N20:O23"/>
    <mergeCell ref="R15:R17"/>
    <mergeCell ref="N17:O19"/>
    <mergeCell ref="K24:L29"/>
    <mergeCell ref="H15:K15"/>
    <mergeCell ref="H16:K20"/>
    <mergeCell ref="H26:H27"/>
    <mergeCell ref="J6:N7"/>
    <mergeCell ref="D5:O5"/>
    <mergeCell ref="I2:L2"/>
    <mergeCell ref="G2:H2"/>
    <mergeCell ref="D13:I13"/>
    <mergeCell ref="B2:F2"/>
    <mergeCell ref="O2:Q2"/>
    <mergeCell ref="J8:N10"/>
  </mergeCells>
  <dataValidations count="1">
    <dataValidation type="list" allowBlank="1" showInputMessage="1" showErrorMessage="1" sqref="I2">
      <formula1>$U$5:$U$7</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3" tint="0.7999799847602844"/>
  </sheetPr>
  <dimension ref="A1:AI30"/>
  <sheetViews>
    <sheetView showGridLines="0" zoomScale="90" zoomScaleNormal="90" zoomScalePageLayoutView="0" workbookViewId="0" topLeftCell="A1">
      <selection activeCell="G3" sqref="G3:L4"/>
    </sheetView>
  </sheetViews>
  <sheetFormatPr defaultColWidth="9.140625" defaultRowHeight="15"/>
  <cols>
    <col min="1" max="1" width="6.57421875" style="0" customWidth="1"/>
    <col min="2" max="5" width="2.57421875" style="0" customWidth="1"/>
    <col min="6" max="7" width="3.57421875" style="0" customWidth="1"/>
    <col min="8" max="8" width="9.00390625" style="0" bestFit="1" customWidth="1"/>
    <col min="9" max="9" width="10.28125" style="0" customWidth="1"/>
    <col min="10" max="10" width="5.421875" style="0" customWidth="1"/>
    <col min="11" max="11" width="3.8515625" style="0" customWidth="1"/>
    <col min="12" max="13" width="3.28125" style="0" customWidth="1"/>
    <col min="14" max="14" width="2.7109375" style="0" customWidth="1"/>
    <col min="15" max="15" width="2.8515625" style="0" customWidth="1"/>
    <col min="16" max="16" width="15.421875" style="0" hidden="1" customWidth="1"/>
    <col min="17" max="20" width="15.57421875" style="0" customWidth="1"/>
    <col min="21" max="34" width="3.57421875" style="0" customWidth="1"/>
    <col min="35" max="37" width="15.57421875" style="0" customWidth="1"/>
  </cols>
  <sheetData>
    <row r="1" ht="39" customHeight="1">
      <c r="A1" s="821" t="s">
        <v>211</v>
      </c>
    </row>
    <row r="2" spans="2:19" ht="51.75" customHeight="1">
      <c r="B2" s="573">
        <f>IF('①損益推移表（入力）'!D3="","",'①損益推移表（入力）'!D3)</f>
      </c>
      <c r="C2" s="573"/>
      <c r="D2" s="573"/>
      <c r="E2" s="573"/>
      <c r="F2" s="573"/>
      <c r="G2" s="573"/>
      <c r="H2" s="573"/>
      <c r="I2" s="573"/>
      <c r="J2" s="573"/>
      <c r="K2" s="573"/>
      <c r="L2" s="573"/>
      <c r="M2" s="573"/>
      <c r="N2" s="573"/>
      <c r="O2" s="79"/>
      <c r="P2" s="79"/>
      <c r="Q2" s="572"/>
      <c r="R2" s="572"/>
      <c r="S2" s="572"/>
    </row>
    <row r="3" spans="7:19" ht="19.5" customHeight="1">
      <c r="G3" s="571" t="s">
        <v>199</v>
      </c>
      <c r="H3" s="571"/>
      <c r="I3" s="571"/>
      <c r="J3" s="571"/>
      <c r="K3" s="571"/>
      <c r="L3" s="571"/>
      <c r="Q3" s="1"/>
      <c r="R3" s="109" t="s">
        <v>138</v>
      </c>
      <c r="S3" s="92">
        <f>IF('①損益推移表（入力）'!P3="","",'①損益推移表（入力）'!P3)</f>
      </c>
    </row>
    <row r="4" spans="2:19" ht="19.5" customHeight="1">
      <c r="B4" s="583"/>
      <c r="C4" s="583"/>
      <c r="D4" s="583"/>
      <c r="E4" s="583"/>
      <c r="F4" s="583"/>
      <c r="G4" s="571"/>
      <c r="H4" s="571"/>
      <c r="I4" s="571"/>
      <c r="J4" s="571"/>
      <c r="K4" s="571"/>
      <c r="L4" s="571"/>
      <c r="M4" s="58"/>
      <c r="N4" s="58"/>
      <c r="O4" s="58"/>
      <c r="P4" s="50"/>
      <c r="Q4" s="33" t="str">
        <f>'①損益推移表（入力）'!M4</f>
        <v>２年前</v>
      </c>
      <c r="R4" s="33" t="str">
        <f>'①損益推移表（入力）'!N4</f>
        <v>１年前</v>
      </c>
      <c r="S4" s="33" t="str">
        <f>'①損益推移表（入力）'!O4</f>
        <v>直近</v>
      </c>
    </row>
    <row r="5" spans="17:19" ht="19.5" customHeight="1">
      <c r="Q5" s="40">
        <f>'①損益推移表（入力）'!M5</f>
      </c>
      <c r="R5" s="40">
        <f>'①損益推移表（入力）'!N5</f>
      </c>
      <c r="S5" s="40">
        <f>'①損益推移表（入力）'!O5</f>
      </c>
    </row>
    <row r="6" spans="2:19" ht="19.5" customHeight="1">
      <c r="B6" s="66"/>
      <c r="C6" s="258" t="s">
        <v>11</v>
      </c>
      <c r="D6" s="59"/>
      <c r="E6" s="59"/>
      <c r="F6" s="416"/>
      <c r="G6" s="417"/>
      <c r="H6" s="417"/>
      <c r="I6" s="417"/>
      <c r="J6" s="417"/>
      <c r="K6" s="417"/>
      <c r="L6" s="417"/>
      <c r="M6" s="417"/>
      <c r="N6" s="417"/>
      <c r="O6" s="67" t="s">
        <v>90</v>
      </c>
      <c r="P6" s="41"/>
      <c r="Q6" s="76">
        <f>IF(AND($G$3="",'①損益推移表（入力）'!$G$4=""),"",'①損益推移表（入力）'!M6)</f>
        <v>0</v>
      </c>
      <c r="R6" s="76">
        <f>IF(AND($G$3="",'①損益推移表（入力）'!$G$4=""),"",'①損益推移表（入力）'!N6)</f>
        <v>0</v>
      </c>
      <c r="S6" s="76">
        <f>IF(AND($G$3="",'①損益推移表（入力）'!$G$4=""),"",'①損益推移表（入力）'!O6)</f>
        <v>0</v>
      </c>
    </row>
    <row r="7" spans="2:19" ht="19.5" customHeight="1">
      <c r="B7" s="35"/>
      <c r="C7" s="584" t="s">
        <v>102</v>
      </c>
      <c r="D7" s="585"/>
      <c r="E7" s="586"/>
      <c r="F7" s="407" t="str">
        <f>'①損益推移表（入力）'!$D$8</f>
        <v>当期仕入額（商品・材料等）</v>
      </c>
      <c r="G7" s="408"/>
      <c r="H7" s="408"/>
      <c r="I7" s="408"/>
      <c r="J7" s="408"/>
      <c r="K7" s="408"/>
      <c r="L7" s="408"/>
      <c r="M7" s="408"/>
      <c r="N7" s="408"/>
      <c r="O7" s="68" t="s">
        <v>91</v>
      </c>
      <c r="P7" s="42"/>
      <c r="Q7" s="437">
        <f>IF(AND($G$3="",'①損益推移表（入力）'!$G$4=""),"",'①損益推移表（入力）'!M8)</f>
        <v>0</v>
      </c>
      <c r="R7" s="437">
        <f>IF(AND($G$3="",'①損益推移表（入力）'!$G$4=""),"",'①損益推移表（入力）'!N8)</f>
        <v>0</v>
      </c>
      <c r="S7" s="437">
        <f>IF(AND($G$3="",'①損益推移表（入力）'!$G$4=""),"",'①損益推移表（入力）'!O8)</f>
        <v>0</v>
      </c>
    </row>
    <row r="8" spans="2:19" ht="19.5" customHeight="1">
      <c r="B8" s="35"/>
      <c r="C8" s="587"/>
      <c r="D8" s="588"/>
      <c r="E8" s="589"/>
      <c r="F8" s="409" t="str">
        <f>'①損益推移表（入力）'!$D$9</f>
        <v>棚卸差額（商品・材料等）[期首－期末]</v>
      </c>
      <c r="G8" s="410"/>
      <c r="H8" s="410"/>
      <c r="I8" s="410"/>
      <c r="J8" s="410"/>
      <c r="K8" s="410"/>
      <c r="L8" s="410"/>
      <c r="M8" s="410"/>
      <c r="N8" s="410"/>
      <c r="O8" s="69" t="s">
        <v>92</v>
      </c>
      <c r="P8" s="57"/>
      <c r="Q8" s="438">
        <f>IF(AND($G$3="",'①損益推移表（入力）'!$G$4=""),"",'①損益推移表（入力）'!M9)</f>
        <v>0</v>
      </c>
      <c r="R8" s="438">
        <f>IF(AND($G$3="",'①損益推移表（入力）'!$G$4=""),"",'①損益推移表（入力）'!N9)</f>
        <v>0</v>
      </c>
      <c r="S8" s="438">
        <f>IF(AND($G$3="",'①損益推移表（入力）'!$G$4=""),"",'①損益推移表（入力）'!O9)</f>
        <v>0</v>
      </c>
    </row>
    <row r="9" spans="2:19" ht="19.5" customHeight="1">
      <c r="B9" s="35"/>
      <c r="C9" s="587"/>
      <c r="D9" s="588"/>
      <c r="E9" s="589"/>
      <c r="F9" s="411" t="str">
        <f>'①損益推移表（入力）'!$D$10</f>
        <v>外注費及び外注加工費</v>
      </c>
      <c r="G9" s="412"/>
      <c r="H9" s="412"/>
      <c r="I9" s="412"/>
      <c r="J9" s="412"/>
      <c r="K9" s="412"/>
      <c r="L9" s="412"/>
      <c r="M9" s="412"/>
      <c r="N9" s="412"/>
      <c r="O9" s="69" t="s">
        <v>71</v>
      </c>
      <c r="P9" s="43"/>
      <c r="Q9" s="438">
        <f>IF(AND($G$3="",'①損益推移表（入力）'!$G$4=""),"",'①損益推移表（入力）'!M10)</f>
        <v>0</v>
      </c>
      <c r="R9" s="438">
        <f>IF(AND($G$3="",'①損益推移表（入力）'!$G$4=""),"",'①損益推移表（入力）'!N10)</f>
        <v>0</v>
      </c>
      <c r="S9" s="438">
        <f>IF(AND($G$3="",'①損益推移表（入力）'!$G$4=""),"",'①損益推移表（入力）'!O10)</f>
        <v>0</v>
      </c>
    </row>
    <row r="10" spans="2:19" ht="19.5" customHeight="1">
      <c r="B10" s="35"/>
      <c r="C10" s="587"/>
      <c r="D10" s="588"/>
      <c r="E10" s="589"/>
      <c r="F10" s="411" t="str">
        <f>'①損益推移表（入力）'!$D$14</f>
        <v>その他製造原価（変動費）</v>
      </c>
      <c r="G10" s="412"/>
      <c r="H10" s="412"/>
      <c r="I10" s="412"/>
      <c r="J10" s="412"/>
      <c r="K10" s="412"/>
      <c r="L10" s="412"/>
      <c r="M10" s="412"/>
      <c r="N10" s="413"/>
      <c r="O10" s="111" t="s">
        <v>49</v>
      </c>
      <c r="P10" s="7"/>
      <c r="Q10" s="438">
        <f>IF(AND($G$3="",'①損益推移表（入力）'!$G$4=""),"",'①損益推移表（入力）'!M14)</f>
        <v>0</v>
      </c>
      <c r="R10" s="438">
        <f>IF(AND($G$3="",'①損益推移表（入力）'!$G$4=""),"",'①損益推移表（入力）'!N14)</f>
        <v>0</v>
      </c>
      <c r="S10" s="438">
        <f>IF(AND($G$3="",'①損益推移表（入力）'!$G$4=""),"",'①損益推移表（入力）'!O14)</f>
        <v>0</v>
      </c>
    </row>
    <row r="11" spans="2:19" ht="19.5" customHeight="1" thickBot="1">
      <c r="B11" s="35"/>
      <c r="C11" s="590"/>
      <c r="D11" s="591"/>
      <c r="E11" s="592"/>
      <c r="F11" s="414" t="str">
        <f>'①損益推移表（入力）'!$F$22</f>
        <v>その他販管費（変動費）</v>
      </c>
      <c r="G11" s="415"/>
      <c r="H11" s="415"/>
      <c r="I11" s="415"/>
      <c r="J11" s="415"/>
      <c r="K11" s="415"/>
      <c r="L11" s="415"/>
      <c r="M11" s="415"/>
      <c r="N11" s="415"/>
      <c r="O11" s="70" t="s">
        <v>51</v>
      </c>
      <c r="P11" s="114"/>
      <c r="Q11" s="439">
        <f>IF(AND($G$3="",'①損益推移表（入力）'!$G$4=""),"",'①損益推移表（入力）'!M22)</f>
        <v>0</v>
      </c>
      <c r="R11" s="439">
        <f>IF(AND($G$3="",'①損益推移表（入力）'!$G$4=""),"",'①損益推移表（入力）'!N22)</f>
        <v>0</v>
      </c>
      <c r="S11" s="439">
        <f>IF(AND($G$3="",'①損益推移表（入力）'!$G$4=""),"",'①損益推移表（入力）'!O22)</f>
        <v>0</v>
      </c>
    </row>
    <row r="12" spans="2:19" ht="19.5" customHeight="1" thickTop="1">
      <c r="B12" s="35"/>
      <c r="C12" s="60"/>
      <c r="D12" s="259" t="s">
        <v>86</v>
      </c>
      <c r="E12" s="61"/>
      <c r="F12" s="398"/>
      <c r="G12" s="398"/>
      <c r="H12" s="400"/>
      <c r="I12" s="400"/>
      <c r="J12" s="400"/>
      <c r="K12" s="401"/>
      <c r="L12" s="402"/>
      <c r="M12" s="403" t="s">
        <v>178</v>
      </c>
      <c r="N12" s="402" t="s">
        <v>88</v>
      </c>
      <c r="O12" s="54" t="s">
        <v>83</v>
      </c>
      <c r="P12" s="51"/>
      <c r="Q12" s="82">
        <f>IF(AND($G$3="",'①損益推移表（入力）'!$G$4=""),"",Q6-SUM(Q7:Q11))</f>
        <v>0</v>
      </c>
      <c r="R12" s="83">
        <f>IF(AND($G$3="",'①損益推移表（入力）'!$G$4=""),"",R6-SUM(R7:R11))</f>
        <v>0</v>
      </c>
      <c r="S12" s="84">
        <f>IF(AND($G$3="",'①損益推移表（入力）'!$G$4=""),"",S6-SUM(S7:S11))</f>
        <v>0</v>
      </c>
    </row>
    <row r="13" spans="2:19" ht="19.5" customHeight="1" thickBot="1">
      <c r="B13" s="35"/>
      <c r="C13" s="62"/>
      <c r="D13" s="63" t="s">
        <v>22</v>
      </c>
      <c r="E13" s="63"/>
      <c r="F13" s="399"/>
      <c r="G13" s="399"/>
      <c r="H13" s="404"/>
      <c r="I13" s="404"/>
      <c r="J13" s="404"/>
      <c r="K13" s="401"/>
      <c r="L13" s="405"/>
      <c r="M13" s="406" t="s">
        <v>179</v>
      </c>
      <c r="N13" s="405" t="s">
        <v>89</v>
      </c>
      <c r="O13" s="55" t="s">
        <v>84</v>
      </c>
      <c r="P13" s="52"/>
      <c r="Q13" s="85" t="str">
        <f>"("&amp;IF(OR(Q6="",Q6=0),"                  ",FIXED(Q12/Q6*100,1))&amp;"%"&amp;")"</f>
        <v>(                  %)</v>
      </c>
      <c r="R13" s="86" t="str">
        <f>"("&amp;IF(OR(R6="",R6=0),"                  ",FIXED(R12/R6*100,1))&amp;"%"&amp;")"</f>
        <v>(                  %)</v>
      </c>
      <c r="S13" s="87" t="str">
        <f>"("&amp;IF(OR(S6="",S6=0),"                  ",FIXED(S12/S6*100,1))&amp;"%"&amp;")"</f>
        <v>(                  %)</v>
      </c>
    </row>
    <row r="14" spans="2:19" ht="19.5" customHeight="1" thickTop="1">
      <c r="B14" s="35"/>
      <c r="C14" s="35"/>
      <c r="D14" s="593" t="s">
        <v>205</v>
      </c>
      <c r="E14" s="594"/>
      <c r="F14" s="595"/>
      <c r="G14" s="602" t="s">
        <v>195</v>
      </c>
      <c r="H14" s="603"/>
      <c r="I14" s="392" t="s">
        <v>29</v>
      </c>
      <c r="J14" s="393"/>
      <c r="K14" s="393"/>
      <c r="L14" s="393"/>
      <c r="M14" s="393"/>
      <c r="N14" s="393"/>
      <c r="O14" s="71" t="s">
        <v>72</v>
      </c>
      <c r="P14" s="42"/>
      <c r="Q14" s="308">
        <f>IF(AND($G$3="",'①損益推移表（入力）'!$G$4=""),"",'①損益推移表（入力）'!M11)</f>
        <v>0</v>
      </c>
      <c r="R14" s="81">
        <f>IF(AND($G$3="",'①損益推移表（入力）'!$G$4=""),"",'①損益推移表（入力）'!N11)</f>
        <v>0</v>
      </c>
      <c r="S14" s="81">
        <f>IF(AND($G$3="",'①損益推移表（入力）'!$G$4=""),"",'①損益推移表（入力）'!O11)</f>
        <v>0</v>
      </c>
    </row>
    <row r="15" spans="2:19" ht="19.5" customHeight="1">
      <c r="B15" s="35"/>
      <c r="C15" s="35"/>
      <c r="D15" s="596"/>
      <c r="E15" s="597"/>
      <c r="F15" s="598"/>
      <c r="G15" s="604"/>
      <c r="H15" s="605"/>
      <c r="I15" s="394" t="s">
        <v>3</v>
      </c>
      <c r="J15" s="395"/>
      <c r="K15" s="395"/>
      <c r="L15" s="395"/>
      <c r="M15" s="395"/>
      <c r="N15" s="395"/>
      <c r="O15" s="72" t="s">
        <v>93</v>
      </c>
      <c r="P15" s="114"/>
      <c r="Q15" s="440">
        <f>IF(AND($G$3="",'①損益推移表（入力）'!$G$4=""),"",'①損益推移表（入力）'!M19)</f>
        <v>0</v>
      </c>
      <c r="R15" s="440">
        <f>IF(AND($G$3="",'①損益推移表（入力）'!$G$4=""),"",'①損益推移表（入力）'!N19)</f>
        <v>0</v>
      </c>
      <c r="S15" s="440">
        <f>IF(AND($G$3="",'①損益推移表（入力）'!$G$4=""),"",'①損益推移表（入力）'!O19)</f>
        <v>0</v>
      </c>
    </row>
    <row r="16" spans="2:19" ht="19.5" customHeight="1">
      <c r="B16" s="35"/>
      <c r="C16" s="35"/>
      <c r="D16" s="596"/>
      <c r="E16" s="597"/>
      <c r="F16" s="598"/>
      <c r="G16" s="602" t="s">
        <v>196</v>
      </c>
      <c r="H16" s="603"/>
      <c r="I16" s="392" t="s">
        <v>24</v>
      </c>
      <c r="J16" s="393"/>
      <c r="K16" s="393"/>
      <c r="L16" s="393"/>
      <c r="M16" s="393"/>
      <c r="N16" s="393"/>
      <c r="O16" s="71" t="s">
        <v>94</v>
      </c>
      <c r="P16" s="42"/>
      <c r="Q16" s="77">
        <f>IF(AND($G$3="",'①損益推移表（入力）'!$G$4=""),"",'①損益推移表（入力）'!M13)</f>
        <v>0</v>
      </c>
      <c r="R16" s="77">
        <f>IF(AND($G$3="",'①損益推移表（入力）'!$G$4=""),"",'①損益推移表（入力）'!N13)</f>
        <v>0</v>
      </c>
      <c r="S16" s="77">
        <f>IF(AND($G$3="",'①損益推移表（入力）'!$G$4=""),"",'①損益推移表（入力）'!O13)</f>
        <v>0</v>
      </c>
    </row>
    <row r="17" spans="2:19" ht="19.5" customHeight="1">
      <c r="B17" s="35"/>
      <c r="C17" s="35"/>
      <c r="D17" s="596"/>
      <c r="E17" s="597"/>
      <c r="F17" s="598"/>
      <c r="G17" s="604"/>
      <c r="H17" s="605"/>
      <c r="I17" s="396" t="s">
        <v>5</v>
      </c>
      <c r="J17" s="395"/>
      <c r="K17" s="395"/>
      <c r="L17" s="395"/>
      <c r="M17" s="395"/>
      <c r="N17" s="395"/>
      <c r="O17" s="72" t="s">
        <v>95</v>
      </c>
      <c r="P17" s="114"/>
      <c r="Q17" s="440">
        <f>IF(AND($G$3="",'①損益推移表（入力）'!$G$4=""),"",'①損益推移表（入力）'!M21)</f>
        <v>0</v>
      </c>
      <c r="R17" s="440">
        <f>IF(AND($G$3="",'①損益推移表（入力）'!$G$4=""),"",'①損益推移表（入力）'!N21)</f>
        <v>0</v>
      </c>
      <c r="S17" s="440">
        <f>IF(AND($G$3="",'①損益推移表（入力）'!$G$4=""),"",'①損益推移表（入力）'!O21)</f>
        <v>0</v>
      </c>
    </row>
    <row r="18" spans="2:19" ht="19.5" customHeight="1">
      <c r="B18" s="35"/>
      <c r="C18" s="35"/>
      <c r="D18" s="596"/>
      <c r="E18" s="597"/>
      <c r="F18" s="598"/>
      <c r="G18" s="602" t="s">
        <v>197</v>
      </c>
      <c r="H18" s="603"/>
      <c r="I18" s="392" t="s">
        <v>27</v>
      </c>
      <c r="J18" s="393"/>
      <c r="K18" s="393"/>
      <c r="L18" s="393"/>
      <c r="M18" s="393"/>
      <c r="N18" s="393"/>
      <c r="O18" s="71" t="s">
        <v>96</v>
      </c>
      <c r="P18" s="42"/>
      <c r="Q18" s="77">
        <f>IF(AND($G$3="",'①損益推移表（入力）'!$G$4=""),"",'①損益推移表（入力）'!M15)</f>
      </c>
      <c r="R18" s="77">
        <f>IF(AND($G$3="",'①損益推移表（入力）'!$G$4=""),"",'①損益推移表（入力）'!N15)</f>
      </c>
      <c r="S18" s="77">
        <f>IF(AND($G$3="",'①損益推移表（入力）'!$G$4=""),"",'①損益推移表（入力）'!O15)</f>
      </c>
    </row>
    <row r="19" spans="2:19" ht="19.5" customHeight="1" thickBot="1">
      <c r="B19" s="35"/>
      <c r="C19" s="35"/>
      <c r="D19" s="599"/>
      <c r="E19" s="600"/>
      <c r="F19" s="601"/>
      <c r="G19" s="604"/>
      <c r="H19" s="605"/>
      <c r="I19" s="397" t="s">
        <v>26</v>
      </c>
      <c r="J19" s="395"/>
      <c r="K19" s="395"/>
      <c r="L19" s="395"/>
      <c r="M19" s="395"/>
      <c r="N19" s="395"/>
      <c r="O19" s="72" t="s">
        <v>97</v>
      </c>
      <c r="P19" s="114"/>
      <c r="Q19" s="441">
        <f>IF(AND($G$3="",'①損益推移表（入力）'!$G$4=""),"",'①損益推移表（入力）'!M23)</f>
      </c>
      <c r="R19" s="441">
        <f>IF(AND($G$3="",'①損益推移表（入力）'!$G$4=""),"",'①損益推移表（入力）'!N23)</f>
      </c>
      <c r="S19" s="441">
        <f>IF(AND($G$3="",'①損益推移表（入力）'!$G$4=""),"",'①損益推移表（入力）'!O23)</f>
      </c>
    </row>
    <row r="20" spans="2:19" ht="19.5" customHeight="1" thickBot="1" thickTop="1">
      <c r="B20" s="35"/>
      <c r="C20" s="35"/>
      <c r="D20" s="260" t="s">
        <v>206</v>
      </c>
      <c r="E20" s="261"/>
      <c r="F20" s="41"/>
      <c r="G20" s="41"/>
      <c r="H20" s="41"/>
      <c r="J20" s="53"/>
      <c r="L20" s="53"/>
      <c r="M20" s="263" t="s">
        <v>177</v>
      </c>
      <c r="N20" s="53" t="s">
        <v>88</v>
      </c>
      <c r="O20" s="56" t="s">
        <v>85</v>
      </c>
      <c r="P20" s="53"/>
      <c r="Q20" s="89">
        <f>IF(AND($G$3="",'①損益推移表（入力）'!$G$4=""),"",Q12-SUM(Q14:Q19))</f>
        <v>0</v>
      </c>
      <c r="R20" s="90">
        <f>IF(AND($G$3="",'①損益推移表（入力）'!$G$4=""),"",R12-SUM(R14:R19))</f>
        <v>0</v>
      </c>
      <c r="S20" s="91">
        <f>IF(AND($G$3="",'①損益推移表（入力）'!$G$4=""),"",S12-SUM(S14:S19))</f>
        <v>0</v>
      </c>
    </row>
    <row r="21" spans="2:19" ht="19.5" customHeight="1" thickTop="1">
      <c r="B21" s="35"/>
      <c r="C21" s="35"/>
      <c r="D21" s="35"/>
      <c r="E21" s="574" t="s">
        <v>207</v>
      </c>
      <c r="F21" s="575"/>
      <c r="G21" s="576"/>
      <c r="H21" s="385" t="s">
        <v>2</v>
      </c>
      <c r="I21" s="386"/>
      <c r="J21" s="387"/>
      <c r="K21" s="386"/>
      <c r="L21" s="386"/>
      <c r="M21" s="386"/>
      <c r="N21" s="386"/>
      <c r="O21" s="73" t="s">
        <v>50</v>
      </c>
      <c r="P21" s="9"/>
      <c r="Q21" s="88">
        <f>IF(AND($G$3="",'①損益推移表（入力）'!$G$4=""),"",'①損益推移表（入力）'!M18)</f>
        <v>0</v>
      </c>
      <c r="R21" s="88">
        <f>IF(AND($G$3="",'①損益推移表（入力）'!$G$4=""),"",'①損益推移表（入力）'!N18)</f>
        <v>0</v>
      </c>
      <c r="S21" s="88">
        <f>IF(AND($G$3="",'①損益推移表（入力）'!$G$4=""),"",'①損益推移表（入力）'!O18)</f>
        <v>0</v>
      </c>
    </row>
    <row r="22" spans="2:19" ht="19.5" customHeight="1">
      <c r="B22" s="35"/>
      <c r="C22" s="35"/>
      <c r="D22" s="35"/>
      <c r="E22" s="577"/>
      <c r="F22" s="578"/>
      <c r="G22" s="579"/>
      <c r="H22" s="567" t="s">
        <v>198</v>
      </c>
      <c r="I22" s="568"/>
      <c r="J22" s="388" t="s">
        <v>31</v>
      </c>
      <c r="K22" s="389"/>
      <c r="L22" s="389"/>
      <c r="M22" s="389"/>
      <c r="N22" s="389"/>
      <c r="O22" s="74" t="s">
        <v>78</v>
      </c>
      <c r="P22" s="42"/>
      <c r="Q22" s="442">
        <f>IF(AND($G$3="",'①損益推移表（入力）'!$G$4=""),"",'①損益推移表（入力）'!M12)</f>
        <v>0</v>
      </c>
      <c r="R22" s="442">
        <f>IF(AND($G$3="",'①損益推移表（入力）'!$G$4=""),"",'①損益推移表（入力）'!N12)</f>
        <v>0</v>
      </c>
      <c r="S22" s="442">
        <f>IF(AND($G$3="",'①損益推移表（入力）'!$G$4=""),"",'①損益推移表（入力）'!O12)</f>
        <v>0</v>
      </c>
    </row>
    <row r="23" spans="2:19" ht="19.5" customHeight="1">
      <c r="B23" s="35"/>
      <c r="C23" s="35"/>
      <c r="D23" s="35"/>
      <c r="E23" s="580"/>
      <c r="F23" s="581"/>
      <c r="G23" s="582"/>
      <c r="H23" s="569"/>
      <c r="I23" s="570"/>
      <c r="J23" s="390" t="s">
        <v>4</v>
      </c>
      <c r="K23" s="391"/>
      <c r="L23" s="391"/>
      <c r="M23" s="391"/>
      <c r="N23" s="391"/>
      <c r="O23" s="75" t="s">
        <v>79</v>
      </c>
      <c r="P23" s="114"/>
      <c r="Q23" s="443">
        <f>IF(AND($G$3="",'①損益推移表（入力）'!$G$4=""),"",'①損益推移表（入力）'!M20)</f>
        <v>0</v>
      </c>
      <c r="R23" s="443">
        <f>IF(AND($G$3="",'①損益推移表（入力）'!$G$4=""),"",'①損益推移表（入力）'!N20)</f>
        <v>0</v>
      </c>
      <c r="S23" s="443">
        <f>IF(AND($G$3="",'①損益推移表（入力）'!$G$4=""),"",'①損益推移表（入力）'!O20)</f>
        <v>0</v>
      </c>
    </row>
    <row r="24" spans="2:19" ht="19.5" customHeight="1">
      <c r="B24" s="35"/>
      <c r="C24" s="35"/>
      <c r="D24" s="35"/>
      <c r="E24" s="64"/>
      <c r="F24" s="262" t="s">
        <v>87</v>
      </c>
      <c r="G24" s="65"/>
      <c r="H24" s="65"/>
      <c r="I24" s="65"/>
      <c r="J24" s="383"/>
      <c r="K24" s="383"/>
      <c r="L24" s="383"/>
      <c r="M24" s="383"/>
      <c r="N24" s="384"/>
      <c r="O24" s="112" t="s">
        <v>80</v>
      </c>
      <c r="P24" s="9"/>
      <c r="Q24" s="78">
        <f>IF(AND($G$3="",'①損益推移表（入力）'!$G$4=""),"",'①損益推移表（入力）'!M24)</f>
      </c>
      <c r="R24" s="78">
        <f>IF(AND($G$3="",'①損益推移表（入力）'!$G$4=""),"",'①損益推移表（入力）'!N24)</f>
      </c>
      <c r="S24" s="78">
        <f>IF(AND($G$3="",'①損益推移表（入力）'!$G$4=""),"",'①損益推移表（入力）'!O24)</f>
      </c>
    </row>
    <row r="25" spans="2:19" ht="19.5" customHeight="1">
      <c r="B25" s="35"/>
      <c r="C25" s="35"/>
      <c r="D25" s="35"/>
      <c r="E25" s="8"/>
      <c r="F25" s="45" t="s">
        <v>35</v>
      </c>
      <c r="G25" s="42"/>
      <c r="H25" s="42"/>
      <c r="I25" s="42"/>
      <c r="J25" s="42"/>
      <c r="K25" s="42"/>
      <c r="L25" s="42"/>
      <c r="M25" s="42"/>
      <c r="N25" s="42"/>
      <c r="O25" s="110" t="s">
        <v>98</v>
      </c>
      <c r="P25" s="42"/>
      <c r="Q25" s="444">
        <f>IF(AND($G$3="",'①損益推移表（入力）'!$G$4=""),"",'①損益推移表（入力）'!M25)</f>
        <v>0</v>
      </c>
      <c r="R25" s="444">
        <f>IF(AND($G$3="",'①損益推移表（入力）'!$G$4=""),"",'①損益推移表（入力）'!N25)</f>
        <v>0</v>
      </c>
      <c r="S25" s="444">
        <f>IF(AND($G$3="",'①損益推移表（入力）'!$G$4=""),"",'①損益推移表（入力）'!O25)</f>
        <v>0</v>
      </c>
    </row>
    <row r="26" spans="2:35" ht="19.5" customHeight="1">
      <c r="B26" s="35"/>
      <c r="C26" s="35"/>
      <c r="D26" s="35"/>
      <c r="E26" s="8"/>
      <c r="F26" s="46" t="s">
        <v>44</v>
      </c>
      <c r="G26" s="47"/>
      <c r="H26" s="47"/>
      <c r="I26" s="47"/>
      <c r="J26" s="47"/>
      <c r="K26" s="47"/>
      <c r="L26" s="47"/>
      <c r="M26" s="47"/>
      <c r="N26" s="47"/>
      <c r="O26" s="113" t="s">
        <v>99</v>
      </c>
      <c r="P26" s="47"/>
      <c r="Q26" s="445">
        <f>IF(AND($G$3="",'①損益推移表（入力）'!$G$4=""),"",'①損益推移表（入力）'!M26)</f>
        <v>0</v>
      </c>
      <c r="R26" s="445">
        <f>IF(AND($G$3="",'①損益推移表（入力）'!$G$4=""),"",'①損益推移表（入力）'!N26)</f>
        <v>0</v>
      </c>
      <c r="S26" s="445">
        <f>IF(AND($G$3="",'①損益推移表（入力）'!$G$4=""),"",'①損益推移表（入力）'!O26)</f>
        <v>0</v>
      </c>
      <c r="AH26" s="1"/>
      <c r="AI26" s="39"/>
    </row>
    <row r="27" spans="2:35" ht="19.5" customHeight="1">
      <c r="B27" s="36"/>
      <c r="C27" s="36"/>
      <c r="D27" s="36"/>
      <c r="E27" s="36"/>
      <c r="F27" s="48" t="s">
        <v>36</v>
      </c>
      <c r="G27" s="34"/>
      <c r="H27" s="34"/>
      <c r="I27" s="34"/>
      <c r="J27" s="34"/>
      <c r="K27" s="34"/>
      <c r="L27" s="34"/>
      <c r="M27" s="34"/>
      <c r="N27" s="34"/>
      <c r="O27" s="115" t="s">
        <v>100</v>
      </c>
      <c r="P27" s="34"/>
      <c r="Q27" s="44">
        <f>IF(AND($G$3="",'①損益推移表（入力）'!$G$4=""),"",'①損益推移表（入力）'!M27)</f>
      </c>
      <c r="R27" s="44">
        <f>IF(AND($G$3="",'①損益推移表（入力）'!$G$4=""),"",'①損益推移表（入力）'!N27)</f>
      </c>
      <c r="S27" s="44">
        <f>IF(AND($G$3="",'①損益推移表（入力）'!$G$4=""),"",'①損益推移表（入力）'!O27)</f>
      </c>
      <c r="AH27" s="1"/>
      <c r="AI27" s="39"/>
    </row>
    <row r="28" spans="34:35" ht="14.25" customHeight="1">
      <c r="AH28" s="1"/>
      <c r="AI28" s="39"/>
    </row>
    <row r="29" spans="34:35" ht="14.25" customHeight="1">
      <c r="AH29" s="1"/>
      <c r="AI29" s="39"/>
    </row>
    <row r="30" spans="34:35" ht="14.25" customHeight="1">
      <c r="AH30" s="1"/>
      <c r="AI30" s="39"/>
    </row>
    <row r="32" ht="1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sheet="1" objects="1" scenarios="1" formatCells="0" selectLockedCells="1"/>
  <mergeCells count="11">
    <mergeCell ref="G18:H19"/>
    <mergeCell ref="H22:I23"/>
    <mergeCell ref="G3:L4"/>
    <mergeCell ref="Q2:S2"/>
    <mergeCell ref="B2:N2"/>
    <mergeCell ref="E21:G23"/>
    <mergeCell ref="B4:F4"/>
    <mergeCell ref="C7:E11"/>
    <mergeCell ref="D14:F19"/>
    <mergeCell ref="G14:H15"/>
    <mergeCell ref="G16:H17"/>
  </mergeCells>
  <printOptions horizontalCentered="1" verticalCentered="1"/>
  <pageMargins left="0.1968503937007874" right="0.2362204724409449" top="0.7480314960629921" bottom="0.3" header="0.2755905511811024" footer="0.21"/>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A1:AS37"/>
  <sheetViews>
    <sheetView showGridLines="0" zoomScale="90" zoomScaleNormal="90" zoomScaleSheetLayoutView="50" zoomScalePageLayoutView="0" workbookViewId="0" topLeftCell="A1">
      <pane xSplit="18" ySplit="8" topLeftCell="S9" activePane="bottomRight" state="frozen"/>
      <selection pane="topLeft" activeCell="A1" sqref="A1"/>
      <selection pane="topRight" activeCell="S1" sqref="S1"/>
      <selection pane="bottomLeft" activeCell="A9" sqref="A9"/>
      <selection pane="bottomRight" activeCell="Y9" sqref="Y9:AB9"/>
    </sheetView>
  </sheetViews>
  <sheetFormatPr defaultColWidth="2.28125" defaultRowHeight="14.25" customHeight="1"/>
  <cols>
    <col min="1" max="1" width="4.00390625" style="10" customWidth="1"/>
    <col min="2" max="12" width="2.28125" style="10" customWidth="1"/>
    <col min="13" max="13" width="1.28515625" style="10" customWidth="1"/>
    <col min="14" max="14" width="2.28125" style="10" customWidth="1"/>
    <col min="15" max="15" width="6.57421875" style="10" customWidth="1"/>
    <col min="16" max="17" width="2.28125" style="10" customWidth="1"/>
    <col min="18" max="18" width="3.00390625" style="10" customWidth="1"/>
    <col min="19" max="20" width="10.57421875" style="11" customWidth="1"/>
    <col min="21" max="24" width="10.57421875" style="10" customWidth="1"/>
    <col min="25" max="25" width="2.57421875" style="10" customWidth="1"/>
    <col min="26" max="26" width="8.57421875" style="10" customWidth="1"/>
    <col min="27" max="44" width="5.57421875" style="10" customWidth="1"/>
    <col min="45" max="16384" width="2.28125" style="10" customWidth="1"/>
  </cols>
  <sheetData>
    <row r="1" spans="1:44" ht="39" customHeight="1" thickBot="1" thickTop="1">
      <c r="A1" s="276" t="s">
        <v>212</v>
      </c>
      <c r="S1" s="777"/>
      <c r="T1" s="777"/>
      <c r="U1" s="777"/>
      <c r="V1" s="777"/>
      <c r="W1" s="777"/>
      <c r="X1" s="777"/>
      <c r="Y1" s="777"/>
      <c r="Z1" s="777"/>
      <c r="AA1" s="777"/>
      <c r="AB1" s="777"/>
      <c r="AC1" s="777"/>
      <c r="AD1" s="777"/>
      <c r="AE1" s="777"/>
      <c r="AF1" s="777"/>
      <c r="AG1" s="777"/>
      <c r="AH1" s="777"/>
      <c r="AI1" s="777"/>
      <c r="AJ1" s="777"/>
      <c r="AK1" s="777"/>
      <c r="AL1" s="777"/>
      <c r="AM1" s="777"/>
      <c r="AN1" s="777"/>
      <c r="AO1" s="777"/>
      <c r="AP1" s="777"/>
      <c r="AQ1" s="777"/>
      <c r="AR1" s="777"/>
    </row>
    <row r="2" spans="1:44" ht="25.5" customHeight="1" thickTop="1">
      <c r="A2" s="780" t="s">
        <v>187</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row>
    <row r="3" spans="19:20" ht="5.25" customHeight="1">
      <c r="S3" s="10"/>
      <c r="T3" s="10"/>
    </row>
    <row r="4" ht="3.75" customHeight="1"/>
    <row r="5" spans="2:44" ht="24" customHeight="1">
      <c r="B5" s="732" t="s">
        <v>1</v>
      </c>
      <c r="C5" s="732"/>
      <c r="D5" s="732"/>
      <c r="E5" s="732"/>
      <c r="F5" s="732"/>
      <c r="G5" s="732"/>
      <c r="H5" s="734">
        <f>IF('①損益推移表（入力）'!D3="","",'①損益推移表（入力）'!D3)</f>
      </c>
      <c r="I5" s="734"/>
      <c r="J5" s="734"/>
      <c r="K5" s="734"/>
      <c r="L5" s="734"/>
      <c r="M5" s="734"/>
      <c r="N5" s="734"/>
      <c r="O5" s="734"/>
      <c r="P5" s="734"/>
      <c r="Q5" s="734"/>
      <c r="Y5" s="38" t="s">
        <v>10</v>
      </c>
      <c r="Z5" s="275">
        <f>IF('①損益推移表（入力）'!$P$3="","",'①損益推移表（入力）'!$P$3)</f>
      </c>
      <c r="AA5" s="5" t="s">
        <v>9</v>
      </c>
      <c r="AB5" s="5"/>
      <c r="AC5" s="5"/>
      <c r="AD5" s="5"/>
      <c r="AE5" s="5"/>
      <c r="AF5" s="5"/>
      <c r="AG5" s="5"/>
      <c r="AH5" s="5"/>
      <c r="AI5" s="5"/>
      <c r="AJ5" s="5"/>
      <c r="AK5" s="5"/>
      <c r="AL5" s="5"/>
      <c r="AM5" s="5"/>
      <c r="AN5" s="5"/>
      <c r="AO5" s="5"/>
      <c r="AP5" s="5"/>
      <c r="AQ5" s="5"/>
      <c r="AR5" s="5"/>
    </row>
    <row r="6" spans="7:44" ht="5.25" customHeight="1">
      <c r="G6" s="733"/>
      <c r="H6" s="733"/>
      <c r="I6" s="733"/>
      <c r="J6" s="733"/>
      <c r="K6" s="733"/>
      <c r="L6" s="733"/>
      <c r="M6" s="733"/>
      <c r="N6" s="733"/>
      <c r="S6" s="6"/>
      <c r="T6" s="5"/>
      <c r="Y6" s="6"/>
      <c r="Z6" s="307"/>
      <c r="AA6" s="6"/>
      <c r="AB6" s="5"/>
      <c r="AC6" s="5"/>
      <c r="AD6" s="5"/>
      <c r="AE6" s="5"/>
      <c r="AF6" s="5"/>
      <c r="AG6" s="5"/>
      <c r="AH6" s="5"/>
      <c r="AI6" s="5"/>
      <c r="AJ6" s="5"/>
      <c r="AK6" s="5"/>
      <c r="AL6" s="5"/>
      <c r="AM6" s="5"/>
      <c r="AN6" s="5"/>
      <c r="AO6" s="5"/>
      <c r="AP6" s="5"/>
      <c r="AQ6" s="5"/>
      <c r="AR6" s="5"/>
    </row>
    <row r="7" spans="7:44" ht="19.5" customHeight="1">
      <c r="G7" s="733"/>
      <c r="H7" s="733"/>
      <c r="I7" s="733"/>
      <c r="J7" s="733"/>
      <c r="K7" s="733"/>
      <c r="L7" s="733"/>
      <c r="M7" s="733"/>
      <c r="N7" s="733"/>
      <c r="S7" s="659" t="str">
        <f>'①損益推移表（入力）'!M4</f>
        <v>２年前</v>
      </c>
      <c r="T7" s="661"/>
      <c r="U7" s="659" t="str">
        <f>'①損益推移表（入力）'!N4</f>
        <v>１年前</v>
      </c>
      <c r="V7" s="661"/>
      <c r="W7" s="659" t="str">
        <f>'①損益推移表（入力）'!O4</f>
        <v>直近</v>
      </c>
      <c r="X7" s="661"/>
      <c r="Y7" s="659" t="str">
        <f>IF('①損益推移表（入力）'!$G$4="","１年後",'①損益推移表（入力）'!$G$4+365)</f>
        <v>１年後</v>
      </c>
      <c r="Z7" s="660"/>
      <c r="AA7" s="660"/>
      <c r="AB7" s="661"/>
      <c r="AC7" s="659" t="str">
        <f>IF('①損益推移表（入力）'!$G$4="","２年後",'①損益推移表（入力）'!$G$4+365+365)</f>
        <v>２年後</v>
      </c>
      <c r="AD7" s="660"/>
      <c r="AE7" s="660"/>
      <c r="AF7" s="661"/>
      <c r="AG7" s="659" t="str">
        <f>IF('①損益推移表（入力）'!$G$4="","３年後",'①損益推移表（入力）'!$G$4+365+365+365)</f>
        <v>３年後</v>
      </c>
      <c r="AH7" s="660"/>
      <c r="AI7" s="660"/>
      <c r="AJ7" s="661"/>
      <c r="AK7" s="659" t="str">
        <f>IF('①損益推移表（入力）'!$G$4="","４年後",'①損益推移表（入力）'!$G$4+365+365+365+365)</f>
        <v>４年後</v>
      </c>
      <c r="AL7" s="660"/>
      <c r="AM7" s="660"/>
      <c r="AN7" s="661"/>
      <c r="AO7" s="659" t="str">
        <f>IF('①損益推移表（入力）'!$G$4="","５年後",'①損益推移表（入力）'!$G$4+365+365+365+365+365)</f>
        <v>５年後</v>
      </c>
      <c r="AP7" s="660"/>
      <c r="AQ7" s="660"/>
      <c r="AR7" s="661"/>
    </row>
    <row r="8" spans="19:44" ht="19.5" customHeight="1" thickBot="1">
      <c r="S8" s="727"/>
      <c r="T8" s="728"/>
      <c r="U8" s="727"/>
      <c r="V8" s="728"/>
      <c r="W8" s="727"/>
      <c r="X8" s="728"/>
      <c r="Y8" s="662"/>
      <c r="Z8" s="663"/>
      <c r="AA8" s="663"/>
      <c r="AB8" s="664"/>
      <c r="AC8" s="662"/>
      <c r="AD8" s="663"/>
      <c r="AE8" s="663"/>
      <c r="AF8" s="664"/>
      <c r="AG8" s="662"/>
      <c r="AH8" s="663"/>
      <c r="AI8" s="663"/>
      <c r="AJ8" s="664"/>
      <c r="AK8" s="662"/>
      <c r="AL8" s="663"/>
      <c r="AM8" s="663"/>
      <c r="AN8" s="664"/>
      <c r="AO8" s="662"/>
      <c r="AP8" s="663"/>
      <c r="AQ8" s="663"/>
      <c r="AR8" s="664"/>
    </row>
    <row r="9" spans="2:44" ht="19.5" customHeight="1">
      <c r="B9" s="31"/>
      <c r="C9" s="31"/>
      <c r="D9" s="31"/>
      <c r="E9" s="31"/>
      <c r="F9" s="30" t="s">
        <v>36</v>
      </c>
      <c r="G9" s="29"/>
      <c r="H9" s="29"/>
      <c r="I9" s="29"/>
      <c r="J9" s="29"/>
      <c r="K9" s="29"/>
      <c r="L9" s="29"/>
      <c r="M9" s="29"/>
      <c r="N9" s="29"/>
      <c r="O9" s="29"/>
      <c r="P9" s="29"/>
      <c r="Q9" s="29"/>
      <c r="R9" s="101" t="s">
        <v>108</v>
      </c>
      <c r="S9" s="716">
        <f>IF('①損益推移表（入力）'!M27="","",'①損益推移表（入力）'!M27)</f>
      </c>
      <c r="T9" s="717"/>
      <c r="U9" s="716">
        <f>IF('①損益推移表（入力）'!N27="","",'①損益推移表（入力）'!N27)</f>
      </c>
      <c r="V9" s="717"/>
      <c r="W9" s="716">
        <f>IF('①損益推移表（入力）'!O27="","",'①損益推移表（入力）'!O27)</f>
      </c>
      <c r="X9" s="729"/>
      <c r="Y9" s="665"/>
      <c r="Z9" s="666"/>
      <c r="AA9" s="666"/>
      <c r="AB9" s="696"/>
      <c r="AC9" s="665"/>
      <c r="AD9" s="666"/>
      <c r="AE9" s="666"/>
      <c r="AF9" s="696"/>
      <c r="AG9" s="665"/>
      <c r="AH9" s="666"/>
      <c r="AI9" s="666"/>
      <c r="AJ9" s="696"/>
      <c r="AK9" s="665"/>
      <c r="AL9" s="666"/>
      <c r="AM9" s="666"/>
      <c r="AN9" s="696"/>
      <c r="AO9" s="665"/>
      <c r="AP9" s="666"/>
      <c r="AQ9" s="666"/>
      <c r="AR9" s="667"/>
    </row>
    <row r="10" spans="2:44" ht="19.5" customHeight="1">
      <c r="B10" s="21"/>
      <c r="C10" s="21"/>
      <c r="D10" s="21"/>
      <c r="E10" s="23"/>
      <c r="F10" s="28" t="s">
        <v>35</v>
      </c>
      <c r="G10" s="19"/>
      <c r="H10" s="19"/>
      <c r="I10" s="19"/>
      <c r="J10" s="19"/>
      <c r="K10" s="19"/>
      <c r="L10" s="19"/>
      <c r="M10" s="19"/>
      <c r="N10" s="19"/>
      <c r="O10" s="19"/>
      <c r="P10" s="19"/>
      <c r="Q10" s="19"/>
      <c r="R10" s="102" t="s">
        <v>109</v>
      </c>
      <c r="S10" s="718">
        <f>IF('①損益推移表（入力）'!M25="","",'①損益推移表（入力）'!M25)</f>
      </c>
      <c r="T10" s="719"/>
      <c r="U10" s="718">
        <f>IF('①損益推移表（入力）'!N25="","",'①損益推移表（入力）'!N25)</f>
      </c>
      <c r="V10" s="719"/>
      <c r="W10" s="718">
        <f>IF('①損益推移表（入力）'!O25="","",'①損益推移表（入力）'!O25)</f>
      </c>
      <c r="X10" s="730"/>
      <c r="Y10" s="668"/>
      <c r="Z10" s="669"/>
      <c r="AA10" s="669"/>
      <c r="AB10" s="697"/>
      <c r="AC10" s="668"/>
      <c r="AD10" s="669"/>
      <c r="AE10" s="669"/>
      <c r="AF10" s="697"/>
      <c r="AG10" s="668"/>
      <c r="AH10" s="669"/>
      <c r="AI10" s="669"/>
      <c r="AJ10" s="697"/>
      <c r="AK10" s="668"/>
      <c r="AL10" s="669"/>
      <c r="AM10" s="669"/>
      <c r="AN10" s="697"/>
      <c r="AO10" s="668"/>
      <c r="AP10" s="669"/>
      <c r="AQ10" s="669"/>
      <c r="AR10" s="670"/>
    </row>
    <row r="11" spans="2:44" ht="19.5" customHeight="1" thickBot="1">
      <c r="B11" s="21"/>
      <c r="C11" s="21"/>
      <c r="D11" s="21"/>
      <c r="E11" s="23"/>
      <c r="F11" s="27" t="s">
        <v>34</v>
      </c>
      <c r="G11" s="26"/>
      <c r="H11" s="26"/>
      <c r="I11" s="26"/>
      <c r="J11" s="26"/>
      <c r="K11" s="26"/>
      <c r="L11" s="26"/>
      <c r="M11" s="26"/>
      <c r="N11" s="26"/>
      <c r="O11" s="26"/>
      <c r="P11" s="26"/>
      <c r="Q11" s="26"/>
      <c r="R11" s="103" t="s">
        <v>110</v>
      </c>
      <c r="S11" s="720">
        <f>IF('①損益推移表（入力）'!M26="","",-('①損益推移表（入力）'!M26))</f>
      </c>
      <c r="T11" s="721"/>
      <c r="U11" s="720">
        <f>IF('①損益推移表（入力）'!N26="","",-('①損益推移表（入力）'!N26))</f>
      </c>
      <c r="V11" s="721"/>
      <c r="W11" s="720">
        <f>IF('①損益推移表（入力）'!O26="","",-('①損益推移表（入力）'!O26))</f>
      </c>
      <c r="X11" s="731"/>
      <c r="Y11" s="671"/>
      <c r="Z11" s="672"/>
      <c r="AA11" s="672"/>
      <c r="AB11" s="698"/>
      <c r="AC11" s="671"/>
      <c r="AD11" s="672"/>
      <c r="AE11" s="672"/>
      <c r="AF11" s="698"/>
      <c r="AG11" s="671"/>
      <c r="AH11" s="672"/>
      <c r="AI11" s="672"/>
      <c r="AJ11" s="698"/>
      <c r="AK11" s="671"/>
      <c r="AL11" s="672"/>
      <c r="AM11" s="672"/>
      <c r="AN11" s="698"/>
      <c r="AO11" s="671"/>
      <c r="AP11" s="672"/>
      <c r="AQ11" s="672"/>
      <c r="AR11" s="673"/>
    </row>
    <row r="12" spans="2:44" ht="19.5" customHeight="1" thickBot="1">
      <c r="B12" s="21"/>
      <c r="C12" s="21"/>
      <c r="D12" s="21"/>
      <c r="E12" s="93"/>
      <c r="F12" s="94" t="s">
        <v>33</v>
      </c>
      <c r="G12" s="94"/>
      <c r="H12" s="94"/>
      <c r="I12" s="94"/>
      <c r="J12" s="332"/>
      <c r="K12" s="332"/>
      <c r="L12" s="332"/>
      <c r="M12" s="332"/>
      <c r="N12" s="332"/>
      <c r="O12" s="332"/>
      <c r="P12" s="332"/>
      <c r="Q12" s="332"/>
      <c r="R12" s="104" t="s">
        <v>111</v>
      </c>
      <c r="S12" s="744">
        <f>IF(S9="","",SUM(S9:S11))</f>
      </c>
      <c r="T12" s="745"/>
      <c r="U12" s="744">
        <f>IF(U9="","",SUM(U9:U11))</f>
      </c>
      <c r="V12" s="745"/>
      <c r="W12" s="744">
        <f>IF(W9="","",SUM(W9:W11))</f>
      </c>
      <c r="X12" s="745"/>
      <c r="Y12" s="699">
        <f>IF(Y9="","",SUM(Y9:Y11))</f>
      </c>
      <c r="Z12" s="700"/>
      <c r="AA12" s="701"/>
      <c r="AB12" s="702"/>
      <c r="AC12" s="699">
        <f>IF(AC9="","",SUM(AC9:AC11))</f>
      </c>
      <c r="AD12" s="700"/>
      <c r="AE12" s="701"/>
      <c r="AF12" s="702"/>
      <c r="AG12" s="699">
        <f>IF(AG9="","",SUM(AG9:AG11))</f>
      </c>
      <c r="AH12" s="700"/>
      <c r="AI12" s="701"/>
      <c r="AJ12" s="702"/>
      <c r="AK12" s="699">
        <f>IF(AK9="","",SUM(AK9:AK11))</f>
      </c>
      <c r="AL12" s="700"/>
      <c r="AM12" s="701"/>
      <c r="AN12" s="702"/>
      <c r="AO12" s="674">
        <f>IF(AO9="","",SUM(AO9:AO11))</f>
      </c>
      <c r="AP12" s="675"/>
      <c r="AQ12" s="676"/>
      <c r="AR12" s="677"/>
    </row>
    <row r="13" spans="2:45" ht="19.5" customHeight="1">
      <c r="B13" s="21"/>
      <c r="C13" s="21"/>
      <c r="D13" s="21"/>
      <c r="E13" s="735" t="s">
        <v>32</v>
      </c>
      <c r="F13" s="736"/>
      <c r="G13" s="737"/>
      <c r="H13" s="333" t="s">
        <v>2</v>
      </c>
      <c r="I13" s="334"/>
      <c r="J13" s="334"/>
      <c r="K13" s="335"/>
      <c r="L13" s="334"/>
      <c r="M13" s="334"/>
      <c r="N13" s="334"/>
      <c r="O13" s="334"/>
      <c r="P13" s="334"/>
      <c r="Q13" s="336"/>
      <c r="R13" s="105" t="s">
        <v>115</v>
      </c>
      <c r="S13" s="352">
        <f>IF('①損益推移表（入力）'!M18="","",'①損益推移表（入力）'!M18)</f>
      </c>
      <c r="T13" s="353" t="s">
        <v>140</v>
      </c>
      <c r="U13" s="354">
        <f>IF('①損益推移表（入力）'!N18="","",'①損益推移表（入力）'!N18)</f>
      </c>
      <c r="V13" s="353" t="s">
        <v>140</v>
      </c>
      <c r="W13" s="352">
        <f>IF('①損益推移表（入力）'!O18="","",'①損益推移表（入力）'!O18)</f>
      </c>
      <c r="X13" s="343" t="s">
        <v>139</v>
      </c>
      <c r="Y13" s="678"/>
      <c r="Z13" s="679"/>
      <c r="AA13" s="680" t="s">
        <v>136</v>
      </c>
      <c r="AB13" s="680"/>
      <c r="AC13" s="678"/>
      <c r="AD13" s="679"/>
      <c r="AE13" s="680" t="s">
        <v>136</v>
      </c>
      <c r="AF13" s="680"/>
      <c r="AG13" s="678"/>
      <c r="AH13" s="679"/>
      <c r="AI13" s="680" t="s">
        <v>136</v>
      </c>
      <c r="AJ13" s="680"/>
      <c r="AK13" s="678"/>
      <c r="AL13" s="679"/>
      <c r="AM13" s="680" t="s">
        <v>136</v>
      </c>
      <c r="AN13" s="680"/>
      <c r="AO13" s="678"/>
      <c r="AP13" s="679"/>
      <c r="AQ13" s="680" t="s">
        <v>136</v>
      </c>
      <c r="AR13" s="681"/>
      <c r="AS13" s="32"/>
    </row>
    <row r="14" spans="2:45" ht="19.5" customHeight="1">
      <c r="B14" s="21"/>
      <c r="C14" s="21"/>
      <c r="D14" s="21"/>
      <c r="E14" s="738"/>
      <c r="F14" s="739"/>
      <c r="G14" s="740"/>
      <c r="H14" s="746" t="s">
        <v>12</v>
      </c>
      <c r="I14" s="747"/>
      <c r="J14" s="748"/>
      <c r="K14" s="337" t="s">
        <v>31</v>
      </c>
      <c r="L14" s="338"/>
      <c r="M14" s="338"/>
      <c r="N14" s="338"/>
      <c r="O14" s="338"/>
      <c r="P14" s="338"/>
      <c r="Q14" s="339"/>
      <c r="R14" s="102" t="s">
        <v>116</v>
      </c>
      <c r="S14" s="355">
        <f>IF('①損益推移表（入力）'!M12="","",'①損益推移表（入力）'!M12)</f>
      </c>
      <c r="T14" s="752">
        <f>IF(AND($S$13="",$S$14="",$S$15=""),"",SUM($S$13:$S$15))</f>
      </c>
      <c r="U14" s="356">
        <f>IF('①損益推移表（入力）'!N12="","",'①損益推移表（入力）'!N12)</f>
      </c>
      <c r="V14" s="752">
        <f>IF(AND($U$13="",$U$14="",$U$15=""),"",SUM($U$13:$U$15))</f>
      </c>
      <c r="W14" s="356">
        <f>IF('①損益推移表（入力）'!O12="","",'①損益推移表（入力）'!O12)</f>
      </c>
      <c r="X14" s="758">
        <f>IF(AND(W13="",W14="",W15=""),"",SUM(W13:W15))</f>
      </c>
      <c r="Y14" s="644"/>
      <c r="Z14" s="645"/>
      <c r="AA14" s="756">
        <f>IF(AND(Y13="",Y14="",Y15=""),"",SUM(Y13:Y15))</f>
      </c>
      <c r="AB14" s="631"/>
      <c r="AC14" s="644"/>
      <c r="AD14" s="645"/>
      <c r="AE14" s="630">
        <f>IF(AND(AC13="",AC14="",AC15=""),"",SUM(AC13:AC15))</f>
      </c>
      <c r="AF14" s="631"/>
      <c r="AG14" s="644"/>
      <c r="AH14" s="645"/>
      <c r="AI14" s="630">
        <f>IF(AND(AG13="",AG14="",AG15=""),"",SUM(AG13:AG15))</f>
      </c>
      <c r="AJ14" s="631"/>
      <c r="AK14" s="644"/>
      <c r="AL14" s="645"/>
      <c r="AM14" s="630">
        <f>IF(AND(AK13="",AK14="",AK15=""),"",SUM(AK13:AK15))</f>
      </c>
      <c r="AN14" s="631"/>
      <c r="AO14" s="644"/>
      <c r="AP14" s="645"/>
      <c r="AQ14" s="630">
        <f>IF(AND(AO13="",AO14="",AO15=""),"",SUM(AO13:AO15))</f>
      </c>
      <c r="AR14" s="631"/>
      <c r="AS14" s="32"/>
    </row>
    <row r="15" spans="2:45" ht="19.5" customHeight="1" thickBot="1">
      <c r="B15" s="21"/>
      <c r="C15" s="21"/>
      <c r="D15" s="21"/>
      <c r="E15" s="741"/>
      <c r="F15" s="742"/>
      <c r="G15" s="743"/>
      <c r="H15" s="749"/>
      <c r="I15" s="750"/>
      <c r="J15" s="751"/>
      <c r="K15" s="340" t="s">
        <v>4</v>
      </c>
      <c r="L15" s="341"/>
      <c r="M15" s="341"/>
      <c r="N15" s="341"/>
      <c r="O15" s="341"/>
      <c r="P15" s="341"/>
      <c r="Q15" s="342"/>
      <c r="R15" s="103" t="s">
        <v>114</v>
      </c>
      <c r="S15" s="357">
        <f>IF('①損益推移表（入力）'!M20="","",'①損益推移表（入力）'!M20)</f>
      </c>
      <c r="T15" s="753"/>
      <c r="U15" s="357">
        <f>IF('①損益推移表（入力）'!N20="","",'①損益推移表（入力）'!N20)</f>
      </c>
      <c r="V15" s="753"/>
      <c r="W15" s="357">
        <f>IF('①損益推移表（入力）'!O20="","",'①損益推移表（入力）'!O20)</f>
      </c>
      <c r="X15" s="759"/>
      <c r="Y15" s="634"/>
      <c r="Z15" s="635"/>
      <c r="AA15" s="757"/>
      <c r="AB15" s="633"/>
      <c r="AC15" s="634"/>
      <c r="AD15" s="635"/>
      <c r="AE15" s="632"/>
      <c r="AF15" s="633"/>
      <c r="AG15" s="634"/>
      <c r="AH15" s="635"/>
      <c r="AI15" s="632"/>
      <c r="AJ15" s="633"/>
      <c r="AK15" s="634"/>
      <c r="AL15" s="635"/>
      <c r="AM15" s="632"/>
      <c r="AN15" s="633"/>
      <c r="AO15" s="634"/>
      <c r="AP15" s="635"/>
      <c r="AQ15" s="632"/>
      <c r="AR15" s="633"/>
      <c r="AS15" s="32"/>
    </row>
    <row r="16" spans="2:44" ht="19.5" customHeight="1" thickBot="1">
      <c r="B16" s="21"/>
      <c r="C16" s="21"/>
      <c r="D16" s="25"/>
      <c r="E16" s="22" t="s">
        <v>0</v>
      </c>
      <c r="F16" s="22"/>
      <c r="G16" s="22"/>
      <c r="H16" s="22"/>
      <c r="I16" s="22"/>
      <c r="J16" s="22"/>
      <c r="K16" s="22"/>
      <c r="L16" s="22"/>
      <c r="M16" s="24"/>
      <c r="N16" s="22"/>
      <c r="O16" s="22"/>
      <c r="P16" s="22"/>
      <c r="Q16" s="22"/>
      <c r="R16" s="101" t="s">
        <v>117</v>
      </c>
      <c r="S16" s="724">
        <f>IF(S9="","",SUM(S12:S15))</f>
      </c>
      <c r="T16" s="725"/>
      <c r="U16" s="724">
        <f>IF(U9="","",SUM(U12:U15))</f>
      </c>
      <c r="V16" s="725"/>
      <c r="W16" s="724">
        <f>IF(W9="","",SUM(W12:W15))</f>
      </c>
      <c r="X16" s="725"/>
      <c r="Y16" s="636">
        <f>IF(Y9="","",SUM(Y12:Y15))</f>
      </c>
      <c r="Z16" s="637"/>
      <c r="AA16" s="642"/>
      <c r="AB16" s="643"/>
      <c r="AC16" s="636">
        <f>IF(AC9="","",SUM(AC12:AC15))</f>
      </c>
      <c r="AD16" s="637"/>
      <c r="AE16" s="642"/>
      <c r="AF16" s="643"/>
      <c r="AG16" s="636">
        <f>IF(AG9="","",SUM(AG12:AG15))</f>
      </c>
      <c r="AH16" s="637"/>
      <c r="AI16" s="642"/>
      <c r="AJ16" s="643"/>
      <c r="AK16" s="636">
        <f>IF(AK9="","",SUM(AK12:AK15))</f>
      </c>
      <c r="AL16" s="637"/>
      <c r="AM16" s="642"/>
      <c r="AN16" s="643"/>
      <c r="AO16" s="636">
        <f>IF(AO9="","",SUM(AO12:AO15))</f>
      </c>
      <c r="AP16" s="637"/>
      <c r="AQ16" s="642"/>
      <c r="AR16" s="643"/>
    </row>
    <row r="17" spans="2:45" ht="19.5" customHeight="1">
      <c r="B17" s="21"/>
      <c r="C17" s="21"/>
      <c r="D17" s="794" t="s">
        <v>30</v>
      </c>
      <c r="E17" s="795"/>
      <c r="F17" s="796"/>
      <c r="G17" s="800" t="s">
        <v>13</v>
      </c>
      <c r="H17" s="800"/>
      <c r="I17" s="800"/>
      <c r="J17" s="344" t="s">
        <v>29</v>
      </c>
      <c r="K17" s="345"/>
      <c r="L17" s="345"/>
      <c r="M17" s="345"/>
      <c r="N17" s="345"/>
      <c r="O17" s="345"/>
      <c r="P17" s="345"/>
      <c r="Q17" s="346"/>
      <c r="R17" s="102" t="s">
        <v>118</v>
      </c>
      <c r="S17" s="358">
        <f>IF('①損益推移表（入力）'!M11="","",'①損益推移表（入力）'!M11)</f>
      </c>
      <c r="T17" s="359" t="s">
        <v>140</v>
      </c>
      <c r="U17" s="358">
        <f>IF('①損益推移表（入力）'!N11="","",'①損益推移表（入力）'!N11)</f>
      </c>
      <c r="V17" s="359" t="s">
        <v>140</v>
      </c>
      <c r="W17" s="358">
        <f>IF('①損益推移表（入力）'!O11="","",'①損益推移表（入力）'!O11)</f>
      </c>
      <c r="X17" s="360" t="s">
        <v>139</v>
      </c>
      <c r="Y17" s="614"/>
      <c r="Z17" s="615"/>
      <c r="AA17" s="686" t="s">
        <v>136</v>
      </c>
      <c r="AB17" s="686"/>
      <c r="AC17" s="614"/>
      <c r="AD17" s="615"/>
      <c r="AE17" s="686" t="s">
        <v>136</v>
      </c>
      <c r="AF17" s="686"/>
      <c r="AG17" s="614"/>
      <c r="AH17" s="615"/>
      <c r="AI17" s="686" t="s">
        <v>136</v>
      </c>
      <c r="AJ17" s="686"/>
      <c r="AK17" s="614"/>
      <c r="AL17" s="615"/>
      <c r="AM17" s="686" t="s">
        <v>136</v>
      </c>
      <c r="AN17" s="686"/>
      <c r="AO17" s="614"/>
      <c r="AP17" s="615"/>
      <c r="AQ17" s="686" t="s">
        <v>136</v>
      </c>
      <c r="AR17" s="687"/>
      <c r="AS17" s="32"/>
    </row>
    <row r="18" spans="2:44" ht="19.5" customHeight="1">
      <c r="B18" s="21"/>
      <c r="C18" s="21"/>
      <c r="D18" s="797"/>
      <c r="E18" s="798"/>
      <c r="F18" s="799"/>
      <c r="G18" s="800"/>
      <c r="H18" s="800"/>
      <c r="I18" s="800"/>
      <c r="J18" s="347" t="s">
        <v>3</v>
      </c>
      <c r="K18" s="348"/>
      <c r="L18" s="348"/>
      <c r="M18" s="348"/>
      <c r="N18" s="348"/>
      <c r="O18" s="348"/>
      <c r="P18" s="348"/>
      <c r="Q18" s="349"/>
      <c r="R18" s="103" t="s">
        <v>119</v>
      </c>
      <c r="S18" s="361">
        <f>IF('①損益推移表（入力）'!M19="","",'①損益推移表（入力）'!M19)</f>
      </c>
      <c r="T18" s="762">
        <f>IF(AND($S$17="",$S$18="",$S$19="",$S$20="",$S$21="",$S$22=""),"",SUM($S$17:$S$22))</f>
      </c>
      <c r="U18" s="361">
        <f>IF('①損益推移表（入力）'!N19="","",'①損益推移表（入力）'!N19)</f>
      </c>
      <c r="V18" s="762">
        <f>IF(AND($U$17="",$U$18="",$U$19="",$U$20="",$U$21="",$U$22=""),"",SUM($U$17:$U$22))</f>
      </c>
      <c r="W18" s="361">
        <f>IF('①損益推移表（入力）'!O19="","",'①損益推移表（入力）'!O19)</f>
      </c>
      <c r="X18" s="766">
        <f>IF(AND(W17="",W18="",W19="",W20="",W21="",W22=""),"",SUM(W17:W22))</f>
      </c>
      <c r="Y18" s="688"/>
      <c r="Z18" s="689"/>
      <c r="AA18" s="694">
        <f>IF(Y16="","",SUM(Y17:Z22))</f>
      </c>
      <c r="AB18" s="694"/>
      <c r="AC18" s="688"/>
      <c r="AD18" s="689"/>
      <c r="AE18" s="694">
        <f>IF(AC16="","",SUM(AC17:AD22))</f>
      </c>
      <c r="AF18" s="694"/>
      <c r="AG18" s="688"/>
      <c r="AH18" s="689"/>
      <c r="AI18" s="694">
        <f>IF(AG16="","",SUM(AG17:AH22))</f>
      </c>
      <c r="AJ18" s="694"/>
      <c r="AK18" s="688"/>
      <c r="AL18" s="689"/>
      <c r="AM18" s="694">
        <f>IF(AK16="","",SUM(AK17:AL22))</f>
      </c>
      <c r="AN18" s="694"/>
      <c r="AO18" s="688"/>
      <c r="AP18" s="689"/>
      <c r="AQ18" s="690">
        <f>IF(AO16="","",SUM(AO17:AP22))</f>
      </c>
      <c r="AR18" s="691"/>
    </row>
    <row r="19" spans="2:44" ht="19.5" customHeight="1">
      <c r="B19" s="21"/>
      <c r="C19" s="21"/>
      <c r="D19" s="797"/>
      <c r="E19" s="798"/>
      <c r="F19" s="799"/>
      <c r="G19" s="801" t="s">
        <v>25</v>
      </c>
      <c r="H19" s="802"/>
      <c r="I19" s="803"/>
      <c r="J19" s="344" t="s">
        <v>24</v>
      </c>
      <c r="K19" s="345"/>
      <c r="L19" s="345"/>
      <c r="M19" s="345"/>
      <c r="N19" s="345"/>
      <c r="O19" s="345"/>
      <c r="P19" s="345"/>
      <c r="Q19" s="346"/>
      <c r="R19" s="102" t="s">
        <v>120</v>
      </c>
      <c r="S19" s="358">
        <f>IF('①損益推移表（入力）'!M13="","",'①損益推移表（入力）'!M13)</f>
      </c>
      <c r="T19" s="762"/>
      <c r="U19" s="358">
        <f>IF('①損益推移表（入力）'!N13="","",'①損益推移表（入力）'!N13)</f>
      </c>
      <c r="V19" s="762"/>
      <c r="W19" s="358">
        <f>IF('①損益推移表（入力）'!O13="","",'①損益推移表（入力）'!O13)</f>
      </c>
      <c r="X19" s="766"/>
      <c r="Y19" s="682"/>
      <c r="Z19" s="683"/>
      <c r="AA19" s="694"/>
      <c r="AB19" s="694"/>
      <c r="AC19" s="682"/>
      <c r="AD19" s="683"/>
      <c r="AE19" s="694"/>
      <c r="AF19" s="694"/>
      <c r="AG19" s="682"/>
      <c r="AH19" s="683"/>
      <c r="AI19" s="694"/>
      <c r="AJ19" s="694"/>
      <c r="AK19" s="682"/>
      <c r="AL19" s="683"/>
      <c r="AM19" s="694"/>
      <c r="AN19" s="694"/>
      <c r="AO19" s="682"/>
      <c r="AP19" s="683"/>
      <c r="AQ19" s="690"/>
      <c r="AR19" s="691"/>
    </row>
    <row r="20" spans="2:44" ht="19.5" customHeight="1">
      <c r="B20" s="21"/>
      <c r="C20" s="21"/>
      <c r="D20" s="797"/>
      <c r="E20" s="798"/>
      <c r="F20" s="799"/>
      <c r="G20" s="804"/>
      <c r="H20" s="805"/>
      <c r="I20" s="806"/>
      <c r="J20" s="350" t="s">
        <v>5</v>
      </c>
      <c r="K20" s="348"/>
      <c r="L20" s="348"/>
      <c r="M20" s="348"/>
      <c r="N20" s="348"/>
      <c r="O20" s="348"/>
      <c r="P20" s="348"/>
      <c r="Q20" s="349"/>
      <c r="R20" s="103" t="s">
        <v>121</v>
      </c>
      <c r="S20" s="361">
        <f>IF('①損益推移表（入力）'!M21="","",'①損益推移表（入力）'!M21)</f>
      </c>
      <c r="T20" s="762"/>
      <c r="U20" s="361">
        <f>IF('①損益推移表（入力）'!N21="","",'①損益推移表（入力）'!N21)</f>
      </c>
      <c r="V20" s="762"/>
      <c r="W20" s="361">
        <f>IF('①損益推移表（入力）'!O21="","",'①損益推移表（入力）'!O21)</f>
      </c>
      <c r="X20" s="766"/>
      <c r="Y20" s="688"/>
      <c r="Z20" s="689"/>
      <c r="AA20" s="694"/>
      <c r="AB20" s="694"/>
      <c r="AC20" s="688"/>
      <c r="AD20" s="689"/>
      <c r="AE20" s="694"/>
      <c r="AF20" s="694"/>
      <c r="AG20" s="688"/>
      <c r="AH20" s="689"/>
      <c r="AI20" s="694"/>
      <c r="AJ20" s="694"/>
      <c r="AK20" s="688"/>
      <c r="AL20" s="689"/>
      <c r="AM20" s="694"/>
      <c r="AN20" s="694"/>
      <c r="AO20" s="688"/>
      <c r="AP20" s="689"/>
      <c r="AQ20" s="690"/>
      <c r="AR20" s="691"/>
    </row>
    <row r="21" spans="2:44" ht="19.5" customHeight="1">
      <c r="B21" s="21"/>
      <c r="C21" s="21"/>
      <c r="D21" s="797"/>
      <c r="E21" s="798"/>
      <c r="F21" s="799"/>
      <c r="G21" s="768" t="s">
        <v>28</v>
      </c>
      <c r="H21" s="768"/>
      <c r="I21" s="768"/>
      <c r="J21" s="344" t="s">
        <v>27</v>
      </c>
      <c r="K21" s="345"/>
      <c r="L21" s="345"/>
      <c r="M21" s="345"/>
      <c r="N21" s="345"/>
      <c r="O21" s="345"/>
      <c r="P21" s="345"/>
      <c r="Q21" s="346"/>
      <c r="R21" s="102" t="s">
        <v>122</v>
      </c>
      <c r="S21" s="358">
        <f>IF('①損益推移表（入力）'!M15="","",'①損益推移表（入力）'!M15)</f>
      </c>
      <c r="T21" s="762"/>
      <c r="U21" s="358">
        <f>IF('①損益推移表（入力）'!N15="","",'①損益推移表（入力）'!N15)</f>
      </c>
      <c r="V21" s="762"/>
      <c r="W21" s="358">
        <f>IF('①損益推移表（入力）'!O15="","",'①損益推移表（入力）'!O15)</f>
      </c>
      <c r="X21" s="766"/>
      <c r="Y21" s="682"/>
      <c r="Z21" s="683"/>
      <c r="AA21" s="694"/>
      <c r="AB21" s="694"/>
      <c r="AC21" s="682"/>
      <c r="AD21" s="683"/>
      <c r="AE21" s="694"/>
      <c r="AF21" s="694"/>
      <c r="AG21" s="682"/>
      <c r="AH21" s="683"/>
      <c r="AI21" s="694"/>
      <c r="AJ21" s="694"/>
      <c r="AK21" s="682"/>
      <c r="AL21" s="683"/>
      <c r="AM21" s="694"/>
      <c r="AN21" s="694"/>
      <c r="AO21" s="682"/>
      <c r="AP21" s="683"/>
      <c r="AQ21" s="690"/>
      <c r="AR21" s="691"/>
    </row>
    <row r="22" spans="2:44" ht="19.5" customHeight="1" thickBot="1">
      <c r="B22" s="21"/>
      <c r="C22" s="21"/>
      <c r="D22" s="797"/>
      <c r="E22" s="798"/>
      <c r="F22" s="799"/>
      <c r="G22" s="768"/>
      <c r="H22" s="768"/>
      <c r="I22" s="768"/>
      <c r="J22" s="351" t="s">
        <v>26</v>
      </c>
      <c r="K22" s="348"/>
      <c r="L22" s="348"/>
      <c r="M22" s="348"/>
      <c r="N22" s="348"/>
      <c r="O22" s="348"/>
      <c r="P22" s="348"/>
      <c r="Q22" s="349"/>
      <c r="R22" s="103" t="s">
        <v>112</v>
      </c>
      <c r="S22" s="361">
        <f>IF('①損益推移表（入力）'!M23="","",'①損益推移表（入力）'!M23)</f>
      </c>
      <c r="T22" s="763"/>
      <c r="U22" s="361">
        <f>IF('①損益推移表（入力）'!N23="","",'①損益推移表（入力）'!N23)</f>
      </c>
      <c r="V22" s="763"/>
      <c r="W22" s="361">
        <f>IF('①損益推移表（入力）'!O23="","",'①損益推移表（入力）'!O23)</f>
      </c>
      <c r="X22" s="767"/>
      <c r="Y22" s="684"/>
      <c r="Z22" s="685"/>
      <c r="AA22" s="695"/>
      <c r="AB22" s="695"/>
      <c r="AC22" s="684"/>
      <c r="AD22" s="685"/>
      <c r="AE22" s="695"/>
      <c r="AF22" s="695"/>
      <c r="AG22" s="684"/>
      <c r="AH22" s="685"/>
      <c r="AI22" s="695"/>
      <c r="AJ22" s="695"/>
      <c r="AK22" s="684"/>
      <c r="AL22" s="685"/>
      <c r="AM22" s="695"/>
      <c r="AN22" s="695"/>
      <c r="AO22" s="684"/>
      <c r="AP22" s="685"/>
      <c r="AQ22" s="692"/>
      <c r="AR22" s="693"/>
    </row>
    <row r="23" spans="2:44" ht="19.5" customHeight="1" thickBot="1">
      <c r="B23" s="21"/>
      <c r="C23" s="96"/>
      <c r="D23" s="97" t="s">
        <v>23</v>
      </c>
      <c r="E23" s="97"/>
      <c r="F23" s="97"/>
      <c r="G23" s="97"/>
      <c r="H23" s="97"/>
      <c r="I23" s="362"/>
      <c r="J23" s="362"/>
      <c r="K23" s="362"/>
      <c r="L23" s="362"/>
      <c r="M23" s="363"/>
      <c r="N23" s="362"/>
      <c r="O23" s="364"/>
      <c r="P23" s="362"/>
      <c r="Q23" s="362"/>
      <c r="R23" s="105" t="s">
        <v>123</v>
      </c>
      <c r="S23" s="754">
        <f>IF(S16="","",SUM(S16:S22))</f>
      </c>
      <c r="T23" s="755"/>
      <c r="U23" s="754">
        <f>IF(U16="","",SUM(U16:U22))</f>
      </c>
      <c r="V23" s="755"/>
      <c r="W23" s="754">
        <f>IF(W16="","",SUM(W16:W22))</f>
      </c>
      <c r="X23" s="755"/>
      <c r="Y23" s="636">
        <f>IF(Y9="","",SUM(Y16:Y22))</f>
      </c>
      <c r="Z23" s="637"/>
      <c r="AA23" s="638"/>
      <c r="AB23" s="639"/>
      <c r="AC23" s="636">
        <f>IF(AC9="","",SUM(AC16:AC22))</f>
      </c>
      <c r="AD23" s="637"/>
      <c r="AE23" s="638"/>
      <c r="AF23" s="639"/>
      <c r="AG23" s="636">
        <f>IF(AG9="","",SUM(AG16:AG22))</f>
      </c>
      <c r="AH23" s="637"/>
      <c r="AI23" s="638"/>
      <c r="AJ23" s="639"/>
      <c r="AK23" s="636">
        <f>IF(AK9="","",SUM(AK16:AK22))</f>
      </c>
      <c r="AL23" s="637"/>
      <c r="AM23" s="638"/>
      <c r="AN23" s="639"/>
      <c r="AO23" s="636">
        <f>IF(AO9="","",SUM(AO16:AO22))</f>
      </c>
      <c r="AP23" s="637"/>
      <c r="AQ23" s="638"/>
      <c r="AR23" s="639"/>
    </row>
    <row r="24" spans="2:45" ht="19.5" customHeight="1" thickBot="1">
      <c r="B24" s="21"/>
      <c r="C24" s="96"/>
      <c r="D24" s="98" t="s">
        <v>22</v>
      </c>
      <c r="E24" s="98"/>
      <c r="F24" s="98"/>
      <c r="G24" s="98"/>
      <c r="H24" s="98"/>
      <c r="I24" s="365"/>
      <c r="J24" s="365"/>
      <c r="K24" s="365"/>
      <c r="L24" s="365"/>
      <c r="M24" s="363"/>
      <c r="N24" s="365"/>
      <c r="O24" s="364"/>
      <c r="P24" s="365"/>
      <c r="Q24" s="365"/>
      <c r="R24" s="103" t="s">
        <v>124</v>
      </c>
      <c r="S24" s="722" t="str">
        <f>"("&amp;IF(OR(S23="",S23=0),"                  ",FIXED(S23/S25*100,1))&amp;"%"&amp;")"</f>
        <v>(                  %)</v>
      </c>
      <c r="T24" s="723"/>
      <c r="U24" s="722" t="str">
        <f>"("&amp;IF(OR(U23="",U23=0),"                  ",FIXED(U23/U25*100,1))&amp;"%"&amp;")"</f>
        <v>(                  %)</v>
      </c>
      <c r="V24" s="723"/>
      <c r="W24" s="722" t="str">
        <f>"("&amp;IF(OR(W23="",W23=0),"                  ",FIXED(W23/W25*100,1))&amp;"%"&amp;")"</f>
        <v>(                  %)</v>
      </c>
      <c r="X24" s="723"/>
      <c r="Y24" s="95" t="s">
        <v>21</v>
      </c>
      <c r="Z24" s="640"/>
      <c r="AA24" s="641"/>
      <c r="AB24" s="108" t="s">
        <v>137</v>
      </c>
      <c r="AC24" s="95" t="s">
        <v>21</v>
      </c>
      <c r="AD24" s="640"/>
      <c r="AE24" s="641"/>
      <c r="AF24" s="108" t="s">
        <v>137</v>
      </c>
      <c r="AG24" s="95" t="s">
        <v>21</v>
      </c>
      <c r="AH24" s="640"/>
      <c r="AI24" s="641"/>
      <c r="AJ24" s="108" t="s">
        <v>137</v>
      </c>
      <c r="AK24" s="95" t="s">
        <v>21</v>
      </c>
      <c r="AL24" s="640"/>
      <c r="AM24" s="641"/>
      <c r="AN24" s="108" t="s">
        <v>137</v>
      </c>
      <c r="AO24" s="95" t="s">
        <v>21</v>
      </c>
      <c r="AP24" s="640"/>
      <c r="AQ24" s="641"/>
      <c r="AR24" s="418" t="s">
        <v>137</v>
      </c>
      <c r="AS24" s="32"/>
    </row>
    <row r="25" spans="2:44" ht="19.5" customHeight="1" thickBot="1">
      <c r="B25" s="99"/>
      <c r="C25" s="100" t="s">
        <v>20</v>
      </c>
      <c r="D25" s="100"/>
      <c r="E25" s="100"/>
      <c r="F25" s="100"/>
      <c r="G25" s="366"/>
      <c r="H25" s="366"/>
      <c r="I25" s="366"/>
      <c r="J25" s="366"/>
      <c r="K25" s="366"/>
      <c r="L25" s="366"/>
      <c r="M25" s="366"/>
      <c r="N25" s="366"/>
      <c r="O25" s="366"/>
      <c r="P25" s="366"/>
      <c r="Q25" s="367"/>
      <c r="R25" s="101" t="s">
        <v>125</v>
      </c>
      <c r="S25" s="726">
        <f>IF('①損益推移表（入力）'!M6="","",'①損益推移表（入力）'!M6)</f>
      </c>
      <c r="T25" s="658"/>
      <c r="U25" s="726">
        <f>IF('①損益推移表（入力）'!N6="","",'①損益推移表（入力）'!N6)</f>
      </c>
      <c r="V25" s="658"/>
      <c r="W25" s="726">
        <f>IF('①損益推移表（入力）'!O6="","",'①損益推移表（入力）'!O6)</f>
      </c>
      <c r="X25" s="658"/>
      <c r="Y25" s="655">
        <f>IF(Y23="","",IF(OR(Z24="",Z24=0),"限界利益率を入力して下さい",100*Y23/Z24))</f>
      </c>
      <c r="Z25" s="656"/>
      <c r="AA25" s="657"/>
      <c r="AB25" s="658"/>
      <c r="AC25" s="655">
        <f>IF(AC23="","",IF(OR(AD24="",AD24=0),"限界利益率を入力して下さい",100*AC23/AD24))</f>
      </c>
      <c r="AD25" s="656"/>
      <c r="AE25" s="657"/>
      <c r="AF25" s="658"/>
      <c r="AG25" s="655">
        <f>IF(AG23="","",IF(OR(AH24="",AH24=0),"限界利益率を入力して下さい",100*AG23/AH24))</f>
      </c>
      <c r="AH25" s="656"/>
      <c r="AI25" s="657"/>
      <c r="AJ25" s="658"/>
      <c r="AK25" s="655">
        <f>IF(AK23="","",IF(OR(AL24="",AL24=0),"限界利益率を入力して下さい",100*AK23/AL24))</f>
      </c>
      <c r="AL25" s="656"/>
      <c r="AM25" s="657"/>
      <c r="AN25" s="658"/>
      <c r="AO25" s="655">
        <f>IF(AO23="","",IF(OR(AP24="",AP24=0),"限界利益率を入力して下さい",100*AO23/AP24))</f>
      </c>
      <c r="AP25" s="656"/>
      <c r="AQ25" s="657"/>
      <c r="AR25" s="658"/>
    </row>
    <row r="26" spans="2:44" ht="19.5" customHeight="1">
      <c r="B26" s="21"/>
      <c r="C26" s="784" t="s">
        <v>19</v>
      </c>
      <c r="D26" s="785"/>
      <c r="E26" s="786"/>
      <c r="F26" s="368" t="s">
        <v>37</v>
      </c>
      <c r="G26" s="369"/>
      <c r="H26" s="369"/>
      <c r="I26" s="369"/>
      <c r="J26" s="369"/>
      <c r="K26" s="369"/>
      <c r="L26" s="369"/>
      <c r="M26" s="369"/>
      <c r="N26" s="369"/>
      <c r="O26" s="369"/>
      <c r="P26" s="369"/>
      <c r="Q26" s="370"/>
      <c r="R26" s="102" t="s">
        <v>126</v>
      </c>
      <c r="S26" s="377">
        <f>IF('①損益推移表（入力）'!M8="","",'①損益推移表（入力）'!M8)</f>
      </c>
      <c r="T26" s="378" t="s">
        <v>140</v>
      </c>
      <c r="U26" s="377">
        <f>IF('①損益推移表（入力）'!N8="","",'①損益推移表（入力）'!N8)</f>
      </c>
      <c r="V26" s="378" t="s">
        <v>140</v>
      </c>
      <c r="W26" s="377">
        <f>IF('①損益推移表（入力）'!O8="","",'①損益推移表（入力）'!O8)</f>
      </c>
      <c r="X26" s="379" t="s">
        <v>140</v>
      </c>
      <c r="Y26" s="769"/>
      <c r="Z26" s="770"/>
      <c r="AA26" s="649" t="s">
        <v>136</v>
      </c>
      <c r="AB26" s="649"/>
      <c r="AC26" s="612"/>
      <c r="AD26" s="613"/>
      <c r="AE26" s="649" t="s">
        <v>136</v>
      </c>
      <c r="AF26" s="649"/>
      <c r="AG26" s="612"/>
      <c r="AH26" s="613"/>
      <c r="AI26" s="649" t="s">
        <v>136</v>
      </c>
      <c r="AJ26" s="649"/>
      <c r="AK26" s="612"/>
      <c r="AL26" s="613"/>
      <c r="AM26" s="649" t="s">
        <v>136</v>
      </c>
      <c r="AN26" s="649"/>
      <c r="AO26" s="612"/>
      <c r="AP26" s="613"/>
      <c r="AQ26" s="649" t="s">
        <v>136</v>
      </c>
      <c r="AR26" s="650"/>
    </row>
    <row r="27" spans="2:44" ht="19.5" customHeight="1">
      <c r="B27" s="21"/>
      <c r="C27" s="787"/>
      <c r="D27" s="788"/>
      <c r="E27" s="789"/>
      <c r="F27" s="371" t="s">
        <v>194</v>
      </c>
      <c r="G27" s="372"/>
      <c r="H27" s="372"/>
      <c r="I27" s="372"/>
      <c r="J27" s="372"/>
      <c r="K27" s="372"/>
      <c r="L27" s="372"/>
      <c r="M27" s="372"/>
      <c r="N27" s="372"/>
      <c r="O27" s="372"/>
      <c r="P27" s="372"/>
      <c r="Q27" s="373"/>
      <c r="R27" s="106" t="s">
        <v>127</v>
      </c>
      <c r="S27" s="380">
        <f>IF('①損益推移表（入力）'!M9="","",'①損益推移表（入力）'!M9)</f>
      </c>
      <c r="T27" s="764">
        <f>IF(AND($S$26="",$S$27="",$S$28="",$S$29="",$S$30=""),"",SUM($S$26:$S$30))</f>
      </c>
      <c r="U27" s="380">
        <f>IF('①損益推移表（入力）'!N9="","",'①損益推移表（入力）'!N9)</f>
      </c>
      <c r="V27" s="764">
        <f>IF(AND($U$26="",$U$27="",$U$28="",$U$29="",$U$30=""),"",SUM($U$26:$U$30))</f>
      </c>
      <c r="W27" s="380">
        <f>IF('①損益推移表（入力）'!O9="","",'①損益推移表（入力）'!O9)</f>
      </c>
      <c r="X27" s="760">
        <f>IF(AND($W$26="",$W$27="",$W$28="",$W$29="",$W$30=""),"",SUM($W$26:$W$30))</f>
      </c>
      <c r="Y27" s="651"/>
      <c r="Z27" s="652"/>
      <c r="AA27" s="653">
        <f>IF(OR(Y23="",Z24="",Z24=0),"",Y25-Y23)</f>
      </c>
      <c r="AB27" s="712"/>
      <c r="AC27" s="651"/>
      <c r="AD27" s="652"/>
      <c r="AE27" s="653">
        <f>IF(OR(AC23="",AD24="",AD24=0),"",AC25-AC23)</f>
      </c>
      <c r="AF27" s="712"/>
      <c r="AG27" s="651"/>
      <c r="AH27" s="652"/>
      <c r="AI27" s="653">
        <f>IF(OR(AG23="",AH24="",AH24=0),"",AG25-AG23)</f>
      </c>
      <c r="AJ27" s="712"/>
      <c r="AK27" s="651"/>
      <c r="AL27" s="652"/>
      <c r="AM27" s="653">
        <f>IF(OR(AK23="",AL24="",AL24=0),"",AK25-AK23)</f>
      </c>
      <c r="AN27" s="712"/>
      <c r="AO27" s="651"/>
      <c r="AP27" s="652"/>
      <c r="AQ27" s="653">
        <f>IF(OR(AO23="",AP24="",AP24=0),"",AO25-AO23)</f>
      </c>
      <c r="AR27" s="654"/>
    </row>
    <row r="28" spans="2:44" ht="19.5" customHeight="1">
      <c r="B28" s="21"/>
      <c r="C28" s="787"/>
      <c r="D28" s="788"/>
      <c r="E28" s="788"/>
      <c r="F28" s="371" t="s">
        <v>129</v>
      </c>
      <c r="G28" s="372"/>
      <c r="H28" s="372"/>
      <c r="I28" s="372"/>
      <c r="J28" s="372"/>
      <c r="K28" s="372"/>
      <c r="L28" s="372"/>
      <c r="M28" s="372"/>
      <c r="N28" s="372"/>
      <c r="O28" s="372"/>
      <c r="P28" s="372"/>
      <c r="Q28" s="373"/>
      <c r="R28" s="107" t="s">
        <v>128</v>
      </c>
      <c r="S28" s="381">
        <f>IF('①損益推移表（入力）'!M10="","",'①損益推移表（入力）'!M10)</f>
      </c>
      <c r="T28" s="764"/>
      <c r="U28" s="381">
        <f>IF('①損益推移表（入力）'!N10="","",'①損益推移表（入力）'!N10)</f>
      </c>
      <c r="V28" s="764"/>
      <c r="W28" s="381">
        <f>IF('①損益推移表（入力）'!O10="","",'①損益推移表（入力）'!O10)</f>
      </c>
      <c r="X28" s="760"/>
      <c r="Y28" s="651"/>
      <c r="Z28" s="652"/>
      <c r="AA28" s="653"/>
      <c r="AB28" s="712"/>
      <c r="AC28" s="651"/>
      <c r="AD28" s="652"/>
      <c r="AE28" s="653"/>
      <c r="AF28" s="712"/>
      <c r="AG28" s="651"/>
      <c r="AH28" s="652"/>
      <c r="AI28" s="653"/>
      <c r="AJ28" s="712"/>
      <c r="AK28" s="651"/>
      <c r="AL28" s="652"/>
      <c r="AM28" s="653"/>
      <c r="AN28" s="712"/>
      <c r="AO28" s="651"/>
      <c r="AP28" s="652"/>
      <c r="AQ28" s="653"/>
      <c r="AR28" s="654"/>
    </row>
    <row r="29" spans="2:44" ht="19.5" customHeight="1" thickBot="1">
      <c r="B29" s="21"/>
      <c r="C29" s="787"/>
      <c r="D29" s="788"/>
      <c r="E29" s="789"/>
      <c r="F29" s="371" t="s">
        <v>130</v>
      </c>
      <c r="G29" s="372"/>
      <c r="H29" s="372"/>
      <c r="I29" s="372"/>
      <c r="J29" s="372"/>
      <c r="K29" s="372"/>
      <c r="L29" s="372"/>
      <c r="M29" s="372"/>
      <c r="N29" s="372"/>
      <c r="O29" s="372"/>
      <c r="P29" s="372"/>
      <c r="Q29" s="373"/>
      <c r="R29" s="107" t="s">
        <v>132</v>
      </c>
      <c r="S29" s="380">
        <f>IF('①損益推移表（入力）'!M14="","",'①損益推移表（入力）'!M14)</f>
      </c>
      <c r="T29" s="764"/>
      <c r="U29" s="380">
        <f>IF('①損益推移表（入力）'!N14="","",'①損益推移表（入力）'!N14)</f>
      </c>
      <c r="V29" s="764"/>
      <c r="W29" s="380">
        <f>IF('①損益推移表（入力）'!O14="","",'①損益推移表（入力）'!O14)</f>
      </c>
      <c r="X29" s="760"/>
      <c r="Y29" s="616"/>
      <c r="Z29" s="617"/>
      <c r="AA29" s="618">
        <f>IF(OR(Y25="",Y25="限界利益率を入力して下さい"),"",IF(Y30&lt;0,"要再計算",""))</f>
      </c>
      <c r="AB29" s="618"/>
      <c r="AC29" s="616"/>
      <c r="AD29" s="617"/>
      <c r="AE29" s="618">
        <f>IF(OR(AC25="",AC25="限界利益率を入力して下さい"),"",IF(AC30&lt;0,"要再計算",""))</f>
      </c>
      <c r="AF29" s="618"/>
      <c r="AG29" s="616"/>
      <c r="AH29" s="617"/>
      <c r="AI29" s="618">
        <f>IF(OR(AG25="",AG25="限界利益率を入力して下さい"),"",IF(AG30&lt;0,"要再計算",""))</f>
      </c>
      <c r="AJ29" s="618"/>
      <c r="AK29" s="616"/>
      <c r="AL29" s="617"/>
      <c r="AM29" s="618">
        <f>IF(OR(AK25="",AK25="限界利益率を入力して下さい"),"",IF(AK30&lt;0,"要再計算",""))</f>
      </c>
      <c r="AN29" s="618"/>
      <c r="AO29" s="616"/>
      <c r="AP29" s="617"/>
      <c r="AQ29" s="618">
        <f>IF(OR(AO25="",AO25="限界利益率を入力して下さい"),"",IF(AO30&lt;0,"要再計算",""))</f>
      </c>
      <c r="AR29" s="619"/>
    </row>
    <row r="30" spans="2:44" ht="19.5" customHeight="1" thickBot="1">
      <c r="B30" s="20"/>
      <c r="C30" s="790"/>
      <c r="D30" s="791"/>
      <c r="E30" s="792"/>
      <c r="F30" s="374" t="s">
        <v>131</v>
      </c>
      <c r="G30" s="375"/>
      <c r="H30" s="375"/>
      <c r="I30" s="375"/>
      <c r="J30" s="375"/>
      <c r="K30" s="375"/>
      <c r="L30" s="375"/>
      <c r="M30" s="375"/>
      <c r="N30" s="375"/>
      <c r="O30" s="375"/>
      <c r="P30" s="375"/>
      <c r="Q30" s="376"/>
      <c r="R30" s="103" t="s">
        <v>113</v>
      </c>
      <c r="S30" s="382">
        <f>IF('①損益推移表（入力）'!M22="","",'①損益推移表（入力）'!M22)</f>
      </c>
      <c r="T30" s="765"/>
      <c r="U30" s="382">
        <f>IF('①損益推移表（入力）'!N22="","",'①損益推移表（入力）'!N22)</f>
      </c>
      <c r="V30" s="765"/>
      <c r="W30" s="382">
        <f>IF('①損益推移表（入力）'!O22="","",'①損益推移表（入力）'!O22)</f>
      </c>
      <c r="X30" s="761"/>
      <c r="Y30" s="703">
        <f>IF(AA27="","",AA27-SUM(Y26:Z29))</f>
      </c>
      <c r="Z30" s="704"/>
      <c r="AA30" s="618"/>
      <c r="AB30" s="618"/>
      <c r="AC30" s="703">
        <f>IF(AE27="","",AE27-SUM(AC26:AD29))</f>
      </c>
      <c r="AD30" s="704"/>
      <c r="AE30" s="618"/>
      <c r="AF30" s="618"/>
      <c r="AG30" s="703">
        <f>IF(AI27="","",AI27-SUM(AG26:AH29))</f>
      </c>
      <c r="AH30" s="704"/>
      <c r="AI30" s="618"/>
      <c r="AJ30" s="618"/>
      <c r="AK30" s="703">
        <f>IF(AM27="","",AM27-SUM(AK26:AL29))</f>
      </c>
      <c r="AL30" s="704"/>
      <c r="AM30" s="618"/>
      <c r="AN30" s="618"/>
      <c r="AO30" s="622">
        <f>IF(AQ27="","",AQ27-SUM(AO26:AP29))</f>
      </c>
      <c r="AP30" s="623"/>
      <c r="AQ30" s="620"/>
      <c r="AR30" s="621"/>
    </row>
    <row r="31" spans="2:44" ht="19.5" customHeight="1">
      <c r="B31" s="12"/>
      <c r="C31" s="12"/>
      <c r="D31" s="12"/>
      <c r="E31" s="12"/>
      <c r="F31" s="12"/>
      <c r="G31" s="12"/>
      <c r="H31" s="12"/>
      <c r="I31" s="12"/>
      <c r="J31" s="12"/>
      <c r="K31" s="12"/>
      <c r="L31" s="12"/>
      <c r="M31" s="781"/>
      <c r="N31" s="3" t="s">
        <v>18</v>
      </c>
      <c r="O31" s="19"/>
      <c r="P31" s="19"/>
      <c r="Q31" s="19"/>
      <c r="R31" s="18"/>
      <c r="S31" s="778">
        <f>IF(AND('①損益推移表（入力）'!$M$28="",'①損益推移表（入力）'!$M$29="",'①損益推移表（入力）'!$M$30=""),"",IF('①損益推移表（入力）'!M28="","0",'①損益推移表（入力）'!M28))</f>
      </c>
      <c r="T31" s="783"/>
      <c r="U31" s="778">
        <f>IF(AND('①損益推移表（入力）'!$N$28="",'①損益推移表（入力）'!$N$29="",'①損益推移表（入力）'!$N$30=""),"",IF('①損益推移表（入力）'!N28="","0",'①損益推移表（入力）'!N28))</f>
      </c>
      <c r="V31" s="783"/>
      <c r="W31" s="778">
        <f>IF(AND('①損益推移表（入力）'!$O$28="",'①損益推移表（入力）'!$O$29="",'①損益推移表（入力）'!$O$30=""),"",IF('①損益推移表（入力）'!O28="","0",'①損益推移表（入力）'!O28))</f>
      </c>
      <c r="X31" s="779"/>
      <c r="Y31" s="624"/>
      <c r="Z31" s="625"/>
      <c r="AA31" s="625"/>
      <c r="AB31" s="705"/>
      <c r="AC31" s="624"/>
      <c r="AD31" s="625"/>
      <c r="AE31" s="625"/>
      <c r="AF31" s="705"/>
      <c r="AG31" s="624"/>
      <c r="AH31" s="625"/>
      <c r="AI31" s="625"/>
      <c r="AJ31" s="705"/>
      <c r="AK31" s="624"/>
      <c r="AL31" s="625"/>
      <c r="AM31" s="625"/>
      <c r="AN31" s="705"/>
      <c r="AO31" s="624"/>
      <c r="AP31" s="625"/>
      <c r="AQ31" s="625"/>
      <c r="AR31" s="626"/>
    </row>
    <row r="32" spans="2:44" ht="19.5" customHeight="1">
      <c r="B32" s="12"/>
      <c r="C32" s="12"/>
      <c r="D32" s="12"/>
      <c r="E32" s="12"/>
      <c r="F32" s="12"/>
      <c r="G32" s="12"/>
      <c r="H32" s="12"/>
      <c r="I32" s="12"/>
      <c r="J32" s="12"/>
      <c r="K32" s="12"/>
      <c r="L32" s="12"/>
      <c r="M32" s="782"/>
      <c r="N32" s="4" t="s">
        <v>17</v>
      </c>
      <c r="O32" s="17"/>
      <c r="P32" s="17"/>
      <c r="Q32" s="17"/>
      <c r="R32" s="16"/>
      <c r="S32" s="714">
        <f>IF(AND('①損益推移表（入力）'!$M$28="",'①損益推移表（入力）'!$M$29="",'①損益推移表（入力）'!$M$30=""),"",IF('①損益推移表（入力）'!M29="","0",'①損益推移表（入力）'!M29))</f>
      </c>
      <c r="T32" s="793"/>
      <c r="U32" s="714">
        <f>IF(AND('①損益推移表（入力）'!$N$28="",'①損益推移表（入力）'!$N$29="",'①損益推移表（入力）'!$N$30=""),"",IF('①損益推移表（入力）'!N29="","0",'①損益推移表（入力）'!N29))</f>
      </c>
      <c r="V32" s="793"/>
      <c r="W32" s="714">
        <f>IF(AND('①損益推移表（入力）'!$O$28="",'①損益推移表（入力）'!$O$29="",'①損益推移表（入力）'!$O$30=""),"",IF('①損益推移表（入力）'!O29="","0",'①損益推移表（入力）'!O29))</f>
      </c>
      <c r="X32" s="715"/>
      <c r="Y32" s="627"/>
      <c r="Z32" s="628"/>
      <c r="AA32" s="628"/>
      <c r="AB32" s="706"/>
      <c r="AC32" s="627"/>
      <c r="AD32" s="628"/>
      <c r="AE32" s="628"/>
      <c r="AF32" s="706"/>
      <c r="AG32" s="627"/>
      <c r="AH32" s="628"/>
      <c r="AI32" s="628"/>
      <c r="AJ32" s="706"/>
      <c r="AK32" s="627"/>
      <c r="AL32" s="628"/>
      <c r="AM32" s="628"/>
      <c r="AN32" s="706"/>
      <c r="AO32" s="627"/>
      <c r="AP32" s="628"/>
      <c r="AQ32" s="628"/>
      <c r="AR32" s="629"/>
    </row>
    <row r="33" spans="2:44" ht="19.5" customHeight="1" thickBot="1">
      <c r="B33" s="12"/>
      <c r="C33" s="12"/>
      <c r="D33" s="12"/>
      <c r="E33" s="12"/>
      <c r="F33" s="12"/>
      <c r="G33" s="12"/>
      <c r="H33" s="12"/>
      <c r="I33" s="12"/>
      <c r="J33" s="12"/>
      <c r="K33" s="12"/>
      <c r="L33" s="12"/>
      <c r="M33" s="782"/>
      <c r="N33" s="15" t="s">
        <v>16</v>
      </c>
      <c r="O33" s="14"/>
      <c r="P33" s="14"/>
      <c r="Q33" s="14"/>
      <c r="R33" s="13"/>
      <c r="S33" s="708">
        <f>IF(AND('①損益推移表（入力）'!$M$28="",'①損益推移表（入力）'!$M$29="",'①損益推移表（入力）'!$M$30=""),"",IF('①損益推移表（入力）'!M30="","0",'①損益推移表（入力）'!M30))</f>
      </c>
      <c r="T33" s="709"/>
      <c r="U33" s="708">
        <f>IF(AND('①損益推移表（入力）'!$N$28="",'①損益推移表（入力）'!$N$29="",'①損益推移表（入力）'!$N$30=""),"",IF('①損益推移表（入力）'!N30="","0",'①損益推移表（入力）'!N30))</f>
      </c>
      <c r="V33" s="709"/>
      <c r="W33" s="708">
        <f>IF(AND('①損益推移表（入力）'!$O$28="",'①損益推移表（入力）'!$O$29="",'①損益推移表（入力）'!$O$30=""),"",IF('①損益推移表（入力）'!O30="","0",'①損益推移表（入力）'!O30))</f>
      </c>
      <c r="X33" s="713"/>
      <c r="Y33" s="646"/>
      <c r="Z33" s="647"/>
      <c r="AA33" s="647"/>
      <c r="AB33" s="707"/>
      <c r="AC33" s="646"/>
      <c r="AD33" s="647"/>
      <c r="AE33" s="647"/>
      <c r="AF33" s="707"/>
      <c r="AG33" s="646"/>
      <c r="AH33" s="647"/>
      <c r="AI33" s="647"/>
      <c r="AJ33" s="707"/>
      <c r="AK33" s="646"/>
      <c r="AL33" s="647"/>
      <c r="AM33" s="647"/>
      <c r="AN33" s="707"/>
      <c r="AO33" s="646"/>
      <c r="AP33" s="647"/>
      <c r="AQ33" s="647"/>
      <c r="AR33" s="648"/>
    </row>
    <row r="34" spans="14:44" ht="19.5" customHeight="1">
      <c r="N34" s="774" t="s">
        <v>15</v>
      </c>
      <c r="O34" s="775"/>
      <c r="P34" s="775"/>
      <c r="Q34" s="775"/>
      <c r="R34" s="776"/>
      <c r="S34" s="710">
        <f>IF('①損益推移表（入力）'!M7="","",'①損益推移表（入力）'!M7)</f>
      </c>
      <c r="T34" s="711"/>
      <c r="U34" s="710">
        <f>IF('①損益推移表（入力）'!N7="","",'①損益推移表（入力）'!N7)</f>
      </c>
      <c r="V34" s="711"/>
      <c r="W34" s="710">
        <f>IF('①損益推移表（入力）'!O7="","",'①損益推移表（入力）'!O7)</f>
      </c>
      <c r="X34" s="711"/>
      <c r="Y34" s="606">
        <f>IF(OR(Y25="限界利益率を入力して下さい",Y9=""),"",'④将来設計(入力）'!Y26:Z26+'④将来設計(入力）'!Y27+'④将来設計(入力）'!Y28:Z28+'④将来設計(入力）'!Y17:Z17+'④将来設計(入力）'!Y14:Z14+'④将来設計(入力）'!Y19:Z19+'④将来設計(入力）'!Y29:Z29+'④将来設計(入力）'!Y21:Z21)</f>
      </c>
      <c r="Z34" s="607"/>
      <c r="AA34" s="607"/>
      <c r="AB34" s="608"/>
      <c r="AC34" s="606">
        <f>IF(OR(AC25="限界利益率を入力して下さい",AC9=""),"",'④将来設計(入力）'!AC26:AD26+'④将来設計(入力）'!AC27+'④将来設計(入力）'!AC28:AD28+'④将来設計(入力）'!AC17:AD17+'④将来設計(入力）'!AC14:AD14+'④将来設計(入力）'!AC19:AD19+'④将来設計(入力）'!AC29:AD29+'④将来設計(入力）'!AC21:AD21)</f>
      </c>
      <c r="AD34" s="607"/>
      <c r="AE34" s="607"/>
      <c r="AF34" s="608"/>
      <c r="AG34" s="606">
        <f>IF(OR(AG25="限界利益率を入力して下さい",AG9=""),"",'④将来設計(入力）'!AG26:AH26+'④将来設計(入力）'!AG27+'④将来設計(入力）'!AG28:AH28+'④将来設計(入力）'!AG17:AH17+'④将来設計(入力）'!AG14:AH14+'④将来設計(入力）'!AG19:AH19+'④将来設計(入力）'!AG29:AH29+'④将来設計(入力）'!AG21:AH21)</f>
      </c>
      <c r="AH34" s="607"/>
      <c r="AI34" s="607"/>
      <c r="AJ34" s="608"/>
      <c r="AK34" s="606">
        <f>IF(OR(AK25="限界利益率を入力して下さい",AK9=""),"",'④将来設計(入力）'!AK26:AL26+'④将来設計(入力）'!AK27+'④将来設計(入力）'!AK28:AL28+'④将来設計(入力）'!AK17:AL17+'④将来設計(入力）'!AK14:AL14+'④将来設計(入力）'!AK19:AL19+'④将来設計(入力）'!AK29:AL29+'④将来設計(入力）'!AK21:AL21)</f>
      </c>
      <c r="AL34" s="607"/>
      <c r="AM34" s="607"/>
      <c r="AN34" s="608"/>
      <c r="AO34" s="606">
        <f>IF(OR(AO25="限界利益率を入力して下さい",AO9=""),"",'④将来設計(入力）'!AO26:AP26+'④将来設計(入力）'!AO27+'④将来設計(入力）'!AO28:AP28+'④将来設計(入力）'!AO17:AP17+'④将来設計(入力）'!AO14:AP14+'④将来設計(入力）'!AO19:AP19+'④将来設計(入力）'!AO29:AP29+'④将来設計(入力）'!AO21:AP21)</f>
      </c>
      <c r="AP34" s="607"/>
      <c r="AQ34" s="607"/>
      <c r="AR34" s="608"/>
    </row>
    <row r="35" spans="14:44" ht="19.5" customHeight="1">
      <c r="N35" s="774" t="s">
        <v>14</v>
      </c>
      <c r="O35" s="775"/>
      <c r="P35" s="775"/>
      <c r="Q35" s="775"/>
      <c r="R35" s="776"/>
      <c r="S35" s="710">
        <f>IF('①損益推移表（入力）'!M17="","",'①損益推移表（入力）'!M17)</f>
      </c>
      <c r="T35" s="711"/>
      <c r="U35" s="710">
        <f>IF('①損益推移表（入力）'!N17="","",'①損益推移表（入力）'!N17)</f>
      </c>
      <c r="V35" s="711"/>
      <c r="W35" s="710">
        <f>IF('①損益推移表（入力）'!O17="","",'①損益推移表（入力）'!O17)</f>
      </c>
      <c r="X35" s="711"/>
      <c r="Y35" s="606">
        <f>IF(AND(Y13="",Y15="",Y18="",Y20="",Y22="",Y30=""),"",Y13+Y18+Y15+Y20+Y30+Y22)</f>
      </c>
      <c r="Z35" s="607"/>
      <c r="AA35" s="607"/>
      <c r="AB35" s="608"/>
      <c r="AC35" s="606">
        <f>IF(AND(AC13="",AC15="",AC18="",AC20="",AC22="",AC30=""),"",AC13+AC18+AC15+AC20+AC30+AC22)</f>
      </c>
      <c r="AD35" s="607"/>
      <c r="AE35" s="607"/>
      <c r="AF35" s="608"/>
      <c r="AG35" s="606">
        <f>IF(AND(AG13="",AG15="",AG18="",AG20="",AG22="",AG30=""),"",AG13+AG18+AG15+AG20+AG30+AG22)</f>
      </c>
      <c r="AH35" s="607"/>
      <c r="AI35" s="607"/>
      <c r="AJ35" s="608"/>
      <c r="AK35" s="606">
        <f>IF(AND(AK13="",AK15="",AK18="",AK20="",AK22="",AK30=""),"",AK13+AK18+AK15+AK20+AK30+AK22)</f>
      </c>
      <c r="AL35" s="607"/>
      <c r="AM35" s="607"/>
      <c r="AN35" s="608"/>
      <c r="AO35" s="606">
        <f>IF(AND(AO13="",AO15="",AO18="",AO20="",AO22="",AO30=""),"",AO13+AO18+AO15+AO20+AO30+AO22)</f>
      </c>
      <c r="AP35" s="607"/>
      <c r="AQ35" s="607"/>
      <c r="AR35" s="608"/>
    </row>
    <row r="36" spans="14:44" ht="19.5" customHeight="1">
      <c r="N36" s="773" t="s">
        <v>13</v>
      </c>
      <c r="O36" s="773"/>
      <c r="P36" s="773"/>
      <c r="Q36" s="773"/>
      <c r="R36" s="773"/>
      <c r="S36" s="771">
        <f>IF(AND('①損益推移表（入力）'!M11="",'①損益推移表（入力）'!M19=""),"",'①損益推移表（入力）'!M11+'①損益推移表（入力）'!M19)</f>
      </c>
      <c r="T36" s="772"/>
      <c r="U36" s="771">
        <f>IF(AND('①損益推移表（入力）'!N11="",'①損益推移表（入力）'!N19=""),"",'①損益推移表（入力）'!N11+'①損益推移表（入力）'!N19)</f>
      </c>
      <c r="V36" s="772"/>
      <c r="W36" s="771">
        <f>IF(AND('①損益推移表（入力）'!O11="",'①損益推移表（入力）'!O19=""),"",'①損益推移表（入力）'!O11+'①損益推移表（入力）'!O19)</f>
      </c>
      <c r="X36" s="772"/>
      <c r="Y36" s="606">
        <f>IF(AND(Y13="",Y17="",Y18=""),"",Y17+Y18+Y13)</f>
      </c>
      <c r="Z36" s="607"/>
      <c r="AA36" s="607"/>
      <c r="AB36" s="608"/>
      <c r="AC36" s="606">
        <f>IF(AND(AC13="",AC17="",AC18=""),"",AC17+AC18+AC13)</f>
      </c>
      <c r="AD36" s="607"/>
      <c r="AE36" s="607"/>
      <c r="AF36" s="608"/>
      <c r="AG36" s="606">
        <f>IF(AND(AG13="",AG17="",AG18=""),"",AG17+AG18+AG13)</f>
      </c>
      <c r="AH36" s="607"/>
      <c r="AI36" s="607"/>
      <c r="AJ36" s="608"/>
      <c r="AK36" s="606">
        <f>IF(AND(AK13="",AK17="",AK18=""),"",AK17+AK18+AK13)</f>
      </c>
      <c r="AL36" s="607"/>
      <c r="AM36" s="607"/>
      <c r="AN36" s="608"/>
      <c r="AO36" s="606">
        <f>IF(AND(AO13="",AO17="",AO18=""),"",AO17+AO18+AO13)</f>
      </c>
      <c r="AP36" s="607"/>
      <c r="AQ36" s="607"/>
      <c r="AR36" s="608"/>
    </row>
    <row r="37" spans="14:44" ht="19.5" customHeight="1">
      <c r="N37" s="773" t="s">
        <v>12</v>
      </c>
      <c r="O37" s="773"/>
      <c r="P37" s="773"/>
      <c r="Q37" s="773"/>
      <c r="R37" s="773"/>
      <c r="S37" s="771">
        <f>IF(AND('①損益推移表（入力）'!M12="",'①損益推移表（入力）'!M20=""),"",'①損益推移表（入力）'!M12+'①損益推移表（入力）'!M20)</f>
      </c>
      <c r="T37" s="772"/>
      <c r="U37" s="771">
        <f>IF(AND('①損益推移表（入力）'!N12="",'①損益推移表（入力）'!N20=""),"",'①損益推移表（入力）'!N12+'①損益推移表（入力）'!N20)</f>
      </c>
      <c r="V37" s="772"/>
      <c r="W37" s="771">
        <f>IF(AND('①損益推移表（入力）'!O12="",'①損益推移表（入力）'!O20=""),"",'①損益推移表（入力）'!O12+'①損益推移表（入力）'!O20)</f>
      </c>
      <c r="X37" s="772"/>
      <c r="Y37" s="609">
        <f>IF(OR(Y14="",Y15=""),"",Y14+Y15)</f>
      </c>
      <c r="Z37" s="610"/>
      <c r="AA37" s="610"/>
      <c r="AB37" s="611"/>
      <c r="AC37" s="609">
        <f>IF(OR(AC14="",AC15=""),"",AC14+AC15)</f>
      </c>
      <c r="AD37" s="610"/>
      <c r="AE37" s="610"/>
      <c r="AF37" s="611"/>
      <c r="AG37" s="609">
        <f>IF(OR(AG14="",AG15=""),"",AG14+AG15)</f>
      </c>
      <c r="AH37" s="610"/>
      <c r="AI37" s="610"/>
      <c r="AJ37" s="611"/>
      <c r="AK37" s="609">
        <f>IF(OR(AK14="",AK15=""),"",AK14+AK15)</f>
      </c>
      <c r="AL37" s="610"/>
      <c r="AM37" s="610"/>
      <c r="AN37" s="611"/>
      <c r="AO37" s="609">
        <f>IF(OR(AO14="",AO15=""),"",AO14+AO15)</f>
      </c>
      <c r="AP37" s="610"/>
      <c r="AQ37" s="610"/>
      <c r="AR37" s="611"/>
    </row>
  </sheetData>
  <sheetProtection sheet="1" objects="1" scenarios="1" formatCells="0" selectLockedCells="1"/>
  <mergeCells count="260">
    <mergeCell ref="S34:T34"/>
    <mergeCell ref="S32:T32"/>
    <mergeCell ref="U31:V31"/>
    <mergeCell ref="U32:V32"/>
    <mergeCell ref="D17:F22"/>
    <mergeCell ref="G17:I18"/>
    <mergeCell ref="N34:R34"/>
    <mergeCell ref="S25:T25"/>
    <mergeCell ref="S24:T24"/>
    <mergeCell ref="G19:I20"/>
    <mergeCell ref="S1:AR1"/>
    <mergeCell ref="W31:X31"/>
    <mergeCell ref="W34:X34"/>
    <mergeCell ref="AG35:AJ35"/>
    <mergeCell ref="A2:AR2"/>
    <mergeCell ref="M31:M33"/>
    <mergeCell ref="S31:T31"/>
    <mergeCell ref="S33:T33"/>
    <mergeCell ref="S35:T35"/>
    <mergeCell ref="C26:E30"/>
    <mergeCell ref="N36:R36"/>
    <mergeCell ref="N37:R37"/>
    <mergeCell ref="W37:X37"/>
    <mergeCell ref="N35:R35"/>
    <mergeCell ref="U36:V36"/>
    <mergeCell ref="W35:X35"/>
    <mergeCell ref="W36:X36"/>
    <mergeCell ref="S36:T36"/>
    <mergeCell ref="AC36:AF36"/>
    <mergeCell ref="AC37:AF37"/>
    <mergeCell ref="Y37:AB37"/>
    <mergeCell ref="U37:V37"/>
    <mergeCell ref="U35:V35"/>
    <mergeCell ref="S37:T37"/>
    <mergeCell ref="Y35:AB35"/>
    <mergeCell ref="Y36:AB36"/>
    <mergeCell ref="AG37:AJ37"/>
    <mergeCell ref="AG36:AJ36"/>
    <mergeCell ref="Y19:Z19"/>
    <mergeCell ref="Y29:Z29"/>
    <mergeCell ref="AA26:AB26"/>
    <mergeCell ref="Y26:Z26"/>
    <mergeCell ref="AA18:AB22"/>
    <mergeCell ref="AC35:AF35"/>
    <mergeCell ref="Y30:Z30"/>
    <mergeCell ref="AA29:AB30"/>
    <mergeCell ref="X18:X22"/>
    <mergeCell ref="Y25:AB25"/>
    <mergeCell ref="Z24:AA24"/>
    <mergeCell ref="Y20:Z20"/>
    <mergeCell ref="G21:I22"/>
    <mergeCell ref="AG18:AH18"/>
    <mergeCell ref="AG19:AH19"/>
    <mergeCell ref="AH24:AI24"/>
    <mergeCell ref="AI18:AJ22"/>
    <mergeCell ref="AC23:AF23"/>
    <mergeCell ref="AA27:AB28"/>
    <mergeCell ref="Y28:Z28"/>
    <mergeCell ref="AA17:AB17"/>
    <mergeCell ref="S23:T23"/>
    <mergeCell ref="W24:X24"/>
    <mergeCell ref="U25:V25"/>
    <mergeCell ref="V18:V22"/>
    <mergeCell ref="T18:T22"/>
    <mergeCell ref="V27:V30"/>
    <mergeCell ref="T27:T30"/>
    <mergeCell ref="AC27:AD27"/>
    <mergeCell ref="AE27:AF28"/>
    <mergeCell ref="AG28:AH28"/>
    <mergeCell ref="AI13:AJ13"/>
    <mergeCell ref="Y12:AB12"/>
    <mergeCell ref="X14:X15"/>
    <mergeCell ref="X27:X30"/>
    <mergeCell ref="AD24:AE24"/>
    <mergeCell ref="AC25:AF25"/>
    <mergeCell ref="AC26:AD26"/>
    <mergeCell ref="Y11:AB11"/>
    <mergeCell ref="AA13:AB13"/>
    <mergeCell ref="AA14:AB15"/>
    <mergeCell ref="AE14:AF15"/>
    <mergeCell ref="AI14:AJ15"/>
    <mergeCell ref="AC14:AD14"/>
    <mergeCell ref="U16:V16"/>
    <mergeCell ref="U23:V23"/>
    <mergeCell ref="Y16:AB16"/>
    <mergeCell ref="Y17:Z17"/>
    <mergeCell ref="Y21:Z21"/>
    <mergeCell ref="Y22:Z22"/>
    <mergeCell ref="W16:X16"/>
    <mergeCell ref="W23:X23"/>
    <mergeCell ref="Y23:AB23"/>
    <mergeCell ref="Y18:Z18"/>
    <mergeCell ref="E13:G15"/>
    <mergeCell ref="S12:T12"/>
    <mergeCell ref="H14:J15"/>
    <mergeCell ref="U12:V12"/>
    <mergeCell ref="Y13:Z13"/>
    <mergeCell ref="Y14:Z14"/>
    <mergeCell ref="Y15:Z15"/>
    <mergeCell ref="W12:X12"/>
    <mergeCell ref="V14:V15"/>
    <mergeCell ref="T14:T15"/>
    <mergeCell ref="B5:G5"/>
    <mergeCell ref="G6:N6"/>
    <mergeCell ref="G7:N7"/>
    <mergeCell ref="S7:T8"/>
    <mergeCell ref="Y7:AB8"/>
    <mergeCell ref="H5:Q5"/>
    <mergeCell ref="Y9:AB9"/>
    <mergeCell ref="Y10:AB10"/>
    <mergeCell ref="U7:V8"/>
    <mergeCell ref="U9:V9"/>
    <mergeCell ref="U10:V10"/>
    <mergeCell ref="U11:V11"/>
    <mergeCell ref="W7:X8"/>
    <mergeCell ref="W9:X9"/>
    <mergeCell ref="W10:X10"/>
    <mergeCell ref="W11:X11"/>
    <mergeCell ref="S9:T9"/>
    <mergeCell ref="S10:T10"/>
    <mergeCell ref="S11:T11"/>
    <mergeCell ref="AG17:AH17"/>
    <mergeCell ref="AG25:AJ25"/>
    <mergeCell ref="U24:V24"/>
    <mergeCell ref="S16:T16"/>
    <mergeCell ref="W25:X25"/>
    <mergeCell ref="AC15:AD15"/>
    <mergeCell ref="AC16:AF16"/>
    <mergeCell ref="W33:X33"/>
    <mergeCell ref="W32:X32"/>
    <mergeCell ref="AK25:AN25"/>
    <mergeCell ref="AI27:AJ28"/>
    <mergeCell ref="AI29:AJ30"/>
    <mergeCell ref="Y34:AB34"/>
    <mergeCell ref="Y27:Z27"/>
    <mergeCell ref="AG30:AH30"/>
    <mergeCell ref="AG29:AH29"/>
    <mergeCell ref="AK31:AN31"/>
    <mergeCell ref="Y32:AB32"/>
    <mergeCell ref="AK32:AN32"/>
    <mergeCell ref="Y33:AB33"/>
    <mergeCell ref="AK33:AN33"/>
    <mergeCell ref="Y31:AB31"/>
    <mergeCell ref="AG31:AJ31"/>
    <mergeCell ref="AG32:AJ32"/>
    <mergeCell ref="AG33:AJ33"/>
    <mergeCell ref="AK34:AN34"/>
    <mergeCell ref="AK35:AN35"/>
    <mergeCell ref="AK36:AN36"/>
    <mergeCell ref="AK27:AL27"/>
    <mergeCell ref="AK28:AL28"/>
    <mergeCell ref="AK29:AL29"/>
    <mergeCell ref="AK30:AL30"/>
    <mergeCell ref="AM27:AN28"/>
    <mergeCell ref="AM29:AN30"/>
    <mergeCell ref="U33:V33"/>
    <mergeCell ref="U34:V34"/>
    <mergeCell ref="AC28:AD28"/>
    <mergeCell ref="AC7:AF8"/>
    <mergeCell ref="AC9:AF9"/>
    <mergeCell ref="AC10:AF10"/>
    <mergeCell ref="AC11:AF11"/>
    <mergeCell ref="AC12:AF12"/>
    <mergeCell ref="AC13:AD13"/>
    <mergeCell ref="AE13:AF13"/>
    <mergeCell ref="AC17:AD17"/>
    <mergeCell ref="AE17:AF17"/>
    <mergeCell ref="AC18:AD18"/>
    <mergeCell ref="AE18:AF22"/>
    <mergeCell ref="AC19:AD19"/>
    <mergeCell ref="AE26:AF26"/>
    <mergeCell ref="AC20:AD20"/>
    <mergeCell ref="AC21:AD21"/>
    <mergeCell ref="AC22:AD22"/>
    <mergeCell ref="AG7:AJ8"/>
    <mergeCell ref="AG9:AJ9"/>
    <mergeCell ref="AG13:AH13"/>
    <mergeCell ref="AG14:AH14"/>
    <mergeCell ref="AG16:AJ16"/>
    <mergeCell ref="AI17:AJ17"/>
    <mergeCell ref="AG10:AJ10"/>
    <mergeCell ref="AG11:AJ11"/>
    <mergeCell ref="AG15:AH15"/>
    <mergeCell ref="AG12:AJ12"/>
    <mergeCell ref="AG26:AH26"/>
    <mergeCell ref="AG27:AH27"/>
    <mergeCell ref="AG20:AH20"/>
    <mergeCell ref="AG21:AH21"/>
    <mergeCell ref="AG22:AH22"/>
    <mergeCell ref="AG23:AJ23"/>
    <mergeCell ref="AI26:AJ26"/>
    <mergeCell ref="AG34:AJ34"/>
    <mergeCell ref="AC29:AD29"/>
    <mergeCell ref="AE29:AF30"/>
    <mergeCell ref="AC30:AD30"/>
    <mergeCell ref="AC31:AF31"/>
    <mergeCell ref="AC32:AF32"/>
    <mergeCell ref="AC33:AF33"/>
    <mergeCell ref="AC34:AF34"/>
    <mergeCell ref="AK7:AN8"/>
    <mergeCell ref="AK9:AN9"/>
    <mergeCell ref="AK10:AN10"/>
    <mergeCell ref="AK11:AN11"/>
    <mergeCell ref="AK12:AN12"/>
    <mergeCell ref="AK13:AL13"/>
    <mergeCell ref="AM13:AN13"/>
    <mergeCell ref="AK26:AL26"/>
    <mergeCell ref="AM26:AN26"/>
    <mergeCell ref="AK14:AL14"/>
    <mergeCell ref="AK16:AN16"/>
    <mergeCell ref="AK17:AL17"/>
    <mergeCell ref="AM17:AN17"/>
    <mergeCell ref="AK18:AL18"/>
    <mergeCell ref="AM18:AN22"/>
    <mergeCell ref="AK19:AL19"/>
    <mergeCell ref="AK20:AL20"/>
    <mergeCell ref="AK21:AL21"/>
    <mergeCell ref="AK22:AL22"/>
    <mergeCell ref="AL24:AM24"/>
    <mergeCell ref="AQ17:AR17"/>
    <mergeCell ref="AO18:AP18"/>
    <mergeCell ref="AQ18:AR22"/>
    <mergeCell ref="AO19:AP19"/>
    <mergeCell ref="AO20:AP20"/>
    <mergeCell ref="AO21:AP21"/>
    <mergeCell ref="AO22:AP22"/>
    <mergeCell ref="AO7:AR8"/>
    <mergeCell ref="AO9:AR9"/>
    <mergeCell ref="AO10:AR10"/>
    <mergeCell ref="AO11:AR11"/>
    <mergeCell ref="AO12:AR12"/>
    <mergeCell ref="AO13:AP13"/>
    <mergeCell ref="AQ13:AR13"/>
    <mergeCell ref="AO14:AP14"/>
    <mergeCell ref="AO33:AR33"/>
    <mergeCell ref="AQ26:AR26"/>
    <mergeCell ref="AO27:AP27"/>
    <mergeCell ref="AQ27:AR28"/>
    <mergeCell ref="AO28:AP28"/>
    <mergeCell ref="AO25:AR25"/>
    <mergeCell ref="AM14:AN15"/>
    <mergeCell ref="AQ14:AR15"/>
    <mergeCell ref="AO15:AP15"/>
    <mergeCell ref="AK15:AL15"/>
    <mergeCell ref="AO34:AR34"/>
    <mergeCell ref="AO35:AR35"/>
    <mergeCell ref="AO23:AR23"/>
    <mergeCell ref="AP24:AQ24"/>
    <mergeCell ref="AK23:AN23"/>
    <mergeCell ref="AO16:AR16"/>
    <mergeCell ref="AO36:AR36"/>
    <mergeCell ref="AO37:AR37"/>
    <mergeCell ref="AO26:AP26"/>
    <mergeCell ref="AK37:AN37"/>
    <mergeCell ref="AO17:AP17"/>
    <mergeCell ref="AO29:AP29"/>
    <mergeCell ref="AQ29:AR30"/>
    <mergeCell ref="AO30:AP30"/>
    <mergeCell ref="AO31:AR31"/>
    <mergeCell ref="AO32:AR32"/>
  </mergeCells>
  <conditionalFormatting sqref="AA26 AC25:AC26 AE26 AI26 AK25:AK26 AM26 AO25:AO26 AQ26 Y25:Y26 AG25:AG26">
    <cfRule type="cellIs" priority="18" dxfId="2" operator="equal" stopIfTrue="1">
      <formula>0</formula>
    </cfRule>
  </conditionalFormatting>
  <conditionalFormatting sqref="Y34:Y37 AC34:AC37 AG34:AG37 AK34:AK37 AO34:AO37">
    <cfRule type="cellIs" priority="17" dxfId="3" operator="equal" stopIfTrue="1">
      <formula>0</formula>
    </cfRule>
  </conditionalFormatting>
  <printOptions/>
  <pageMargins left="0.2" right="0.2" top="1.08" bottom="0.984" header="0.39" footer="0.512"/>
  <pageSetup fitToHeight="1" fitToWidth="1" horizontalDpi="600" verticalDpi="600" orientation="landscape" paperSize="9" scale="65" r:id="rId4"/>
  <drawing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I57"/>
  <sheetViews>
    <sheetView zoomScale="110" zoomScaleNormal="110" zoomScalePageLayoutView="0" workbookViewId="0" topLeftCell="A34">
      <selection activeCell="D47" sqref="D47"/>
    </sheetView>
  </sheetViews>
  <sheetFormatPr defaultColWidth="9.140625" defaultRowHeight="15"/>
  <cols>
    <col min="1" max="1" width="27.7109375" style="228" customWidth="1"/>
    <col min="2" max="9" width="9.28125" style="0" bestFit="1" customWidth="1"/>
  </cols>
  <sheetData>
    <row r="1" ht="24">
      <c r="A1" s="230" t="s">
        <v>155</v>
      </c>
    </row>
    <row r="3" spans="1:9" s="228" customFormat="1" ht="13.5">
      <c r="A3" s="229"/>
      <c r="B3" s="273" t="str">
        <f>'④将来設計(入力）'!$S$7</f>
        <v>２年前</v>
      </c>
      <c r="C3" s="273" t="str">
        <f>'④将来設計(入力）'!$U$7</f>
        <v>１年前</v>
      </c>
      <c r="D3" s="273" t="str">
        <f>'④将来設計(入力）'!$W$7</f>
        <v>直近</v>
      </c>
      <c r="E3" s="273" t="str">
        <f>'④将来設計(入力）'!$Y$7</f>
        <v>１年後</v>
      </c>
      <c r="F3" s="273" t="str">
        <f>'④将来設計(入力）'!$AC$7</f>
        <v>２年後</v>
      </c>
      <c r="G3" s="273" t="str">
        <f>'④将来設計(入力）'!$AG$7</f>
        <v>３年後</v>
      </c>
      <c r="H3" s="273" t="str">
        <f>'④将来設計(入力）'!$AK$7</f>
        <v>４年後</v>
      </c>
      <c r="I3" s="273" t="str">
        <f>'④将来設計(入力）'!$AO$7</f>
        <v>５年後</v>
      </c>
    </row>
    <row r="4" spans="1:9" ht="13.5">
      <c r="A4" s="229" t="s">
        <v>36</v>
      </c>
      <c r="B4" s="2">
        <f>IF('④将来設計(入力）'!S9="","",'④将来設計(入力）'!S9)</f>
      </c>
      <c r="C4" s="2">
        <f>IF('④将来設計(入力）'!U9="","",'④将来設計(入力）'!U9)</f>
      </c>
      <c r="D4" s="2">
        <f>IF('④将来設計(入力）'!W9="","",'④将来設計(入力）'!W9)</f>
      </c>
      <c r="E4" s="2">
        <f>IF('④将来設計(入力）'!Y9="","",'④将来設計(入力）'!Y9)</f>
      </c>
      <c r="F4" s="2">
        <f>IF('④将来設計(入力）'!AC9="","",'④将来設計(入力）'!AC9)</f>
      </c>
      <c r="G4" s="2">
        <f>IF('④将来設計(入力）'!AG9="","",'④将来設計(入力）'!AG9)</f>
      </c>
      <c r="H4" s="2">
        <f>IF('④将来設計(入力）'!AK9="","",'④将来設計(入力）'!AK9)</f>
      </c>
      <c r="I4" s="2">
        <f>IF('④将来設計(入力）'!AO9="","",'④将来設計(入力）'!AO9)</f>
      </c>
    </row>
    <row r="5" spans="1:9" ht="13.5">
      <c r="A5" s="229" t="s">
        <v>33</v>
      </c>
      <c r="B5" s="2">
        <f>IF('④将来設計(入力）'!S12="","",'④将来設計(入力）'!S12)</f>
      </c>
      <c r="C5" s="2">
        <f>IF('④将来設計(入力）'!U12="","",'④将来設計(入力）'!U12)</f>
      </c>
      <c r="D5" s="2">
        <f>IF('④将来設計(入力）'!W12="","",'④将来設計(入力）'!W12)</f>
      </c>
      <c r="E5" s="2">
        <f>IF('④将来設計(入力）'!Y12="","",'④将来設計(入力）'!Y12)</f>
      </c>
      <c r="F5" s="2">
        <f>IF('④将来設計(入力）'!AC12="","",'④将来設計(入力）'!AC12)</f>
      </c>
      <c r="G5" s="2">
        <f>IF('④将来設計(入力）'!AG12="","",'④将来設計(入力）'!AG12)</f>
      </c>
      <c r="H5" s="2">
        <f>IF('④将来設計(入力）'!AK12="","",'④将来設計(入力）'!AK12)</f>
      </c>
      <c r="I5" s="2">
        <f>IF('④将来設計(入力）'!AO12="","",'④将来設計(入力）'!AO12)</f>
      </c>
    </row>
    <row r="6" spans="1:9" ht="13.5">
      <c r="A6" s="229" t="s">
        <v>154</v>
      </c>
      <c r="B6" s="2">
        <f>IF('④将来設計(入力）'!S16="","",'④将来設計(入力）'!S16)</f>
      </c>
      <c r="C6" s="2">
        <f>IF('④将来設計(入力）'!U16="","",'④将来設計(入力）'!U16)</f>
      </c>
      <c r="D6" s="2">
        <f>IF('④将来設計(入力）'!W16="","",'④将来設計(入力）'!W16)</f>
      </c>
      <c r="E6" s="2">
        <f>IF('④将来設計(入力）'!Y16="","",'④将来設計(入力）'!Y16)</f>
      </c>
      <c r="F6" s="2">
        <f>IF('④将来設計(入力）'!AC16="","",'④将来設計(入力）'!AC16)</f>
      </c>
      <c r="G6" s="2">
        <f>IF('④将来設計(入力）'!AG16="","",'④将来設計(入力）'!AG16)</f>
      </c>
      <c r="H6" s="2">
        <f>IF('④将来設計(入力）'!AK16="","",'④将来設計(入力）'!AK16)</f>
      </c>
      <c r="I6" s="2">
        <f>IF('④将来設計(入力）'!AO16="","",'④将来設計(入力）'!AO16)</f>
      </c>
    </row>
    <row r="7" spans="1:9" ht="13.5">
      <c r="A7" s="229" t="s">
        <v>20</v>
      </c>
      <c r="B7" s="2">
        <f>IF('④将来設計(入力）'!S25="","",'④将来設計(入力）'!S25)</f>
      </c>
      <c r="C7" s="2">
        <f>IF('④将来設計(入力）'!U25="","",'④将来設計(入力）'!U25)</f>
      </c>
      <c r="D7" s="2">
        <f>IF('④将来設計(入力）'!W25="","",'④将来設計(入力）'!W25)</f>
      </c>
      <c r="E7" s="2">
        <f>IF('④将来設計(入力）'!Y25="","",'④将来設計(入力）'!Y25)</f>
      </c>
      <c r="F7" s="2">
        <f>IF('④将来設計(入力）'!AC25="","",'④将来設計(入力）'!AC25)</f>
      </c>
      <c r="G7" s="2">
        <f>IF('④将来設計(入力）'!AG25="","",'④将来設計(入力）'!AG25)</f>
      </c>
      <c r="H7" s="2">
        <f>IF('④将来設計(入力）'!AK25="","",'④将来設計(入力）'!AK25)</f>
      </c>
      <c r="I7" s="2">
        <f>IF('④将来設計(入力）'!AO25="","",'④将来設計(入力）'!AO25)</f>
      </c>
    </row>
    <row r="8" spans="1:9" ht="13.5">
      <c r="A8" s="227"/>
      <c r="B8" s="232"/>
      <c r="C8" s="232"/>
      <c r="D8" s="232"/>
      <c r="E8" s="232"/>
      <c r="F8" s="232"/>
      <c r="G8" s="232"/>
      <c r="H8" s="232"/>
      <c r="I8" s="232"/>
    </row>
    <row r="9" spans="1:9" ht="13.5">
      <c r="A9" s="229"/>
      <c r="B9" s="273" t="str">
        <f>'④将来設計(入力）'!$S$7</f>
        <v>２年前</v>
      </c>
      <c r="C9" s="273" t="str">
        <f>'④将来設計(入力）'!$U$7</f>
        <v>１年前</v>
      </c>
      <c r="D9" s="273" t="str">
        <f>'④将来設計(入力）'!$W$7</f>
        <v>直近</v>
      </c>
      <c r="E9" s="273" t="str">
        <f>'④将来設計(入力）'!$Y$7</f>
        <v>１年後</v>
      </c>
      <c r="F9" s="273" t="str">
        <f>'④将来設計(入力）'!$AC$7</f>
        <v>２年後</v>
      </c>
      <c r="G9" s="273" t="str">
        <f>'④将来設計(入力）'!$AG$7</f>
        <v>３年後</v>
      </c>
      <c r="H9" s="273" t="str">
        <f>'④将来設計(入力）'!$AK$7</f>
        <v>４年後</v>
      </c>
      <c r="I9" s="273" t="str">
        <f>'④将来設計(入力）'!$AO$7</f>
        <v>５年後</v>
      </c>
    </row>
    <row r="10" spans="1:9" ht="13.5">
      <c r="A10" s="266" t="s">
        <v>186</v>
      </c>
      <c r="B10" s="270" t="e">
        <f>IF(OR('④将来設計(入力）'!S23="",'④将来設計(入力）'!S23=0)," ",'④将来設計(入力）'!S23/'④将来設計(入力）'!S25)*100</f>
        <v>#VALUE!</v>
      </c>
      <c r="C10" s="271" t="e">
        <f>IF(OR('④将来設計(入力）'!U23="",'④将来設計(入力）'!U23=0)," ",'④将来設計(入力）'!U23/'④将来設計(入力）'!U25)*100</f>
        <v>#VALUE!</v>
      </c>
      <c r="D10" s="271" t="e">
        <f>IF(OR('④将来設計(入力）'!W23="",'④将来設計(入力）'!W23=0)," ",'④将来設計(入力）'!W23/'④将来設計(入力）'!W25)*100</f>
        <v>#VALUE!</v>
      </c>
      <c r="E10" s="2">
        <f>IF('④将来設計(入力）'!Z24="","",'④将来設計(入力）'!Z24)</f>
      </c>
      <c r="F10" s="2">
        <f>IF('④将来設計(入力）'!AD24="","",'④将来設計(入力）'!AD24)</f>
      </c>
      <c r="G10" s="2">
        <f>IF('④将来設計(入力）'!AH24="","",'④将来設計(入力）'!AH24)</f>
      </c>
      <c r="H10" s="2">
        <f>IF('④将来設計(入力）'!AL24="","",'④将来設計(入力）'!AL24)</f>
      </c>
      <c r="I10" s="2">
        <f>IF('④将来設計(入力）'!AP24="","",'④将来設計(入力）'!AP24)</f>
      </c>
    </row>
    <row r="11" spans="1:9" ht="13.5">
      <c r="A11" s="264"/>
      <c r="B11" s="232"/>
      <c r="C11" s="232"/>
      <c r="D11" s="232"/>
      <c r="E11" s="232"/>
      <c r="F11" s="232"/>
      <c r="G11" s="232"/>
      <c r="H11" s="232"/>
      <c r="I11" s="232"/>
    </row>
    <row r="12" spans="1:9" ht="13.5">
      <c r="A12" s="266"/>
      <c r="B12" s="273" t="str">
        <f>'④将来設計(入力）'!$S$7</f>
        <v>２年前</v>
      </c>
      <c r="C12" s="273" t="str">
        <f>'④将来設計(入力）'!$U$7</f>
        <v>１年前</v>
      </c>
      <c r="D12" s="273" t="str">
        <f>'④将来設計(入力）'!$W$7</f>
        <v>直近</v>
      </c>
      <c r="E12" s="273" t="str">
        <f>'④将来設計(入力）'!$Y$7</f>
        <v>１年後</v>
      </c>
      <c r="F12" s="273" t="str">
        <f>'④将来設計(入力）'!$AC$7</f>
        <v>２年後</v>
      </c>
      <c r="G12" s="273" t="str">
        <f>'④将来設計(入力）'!$AG$7</f>
        <v>３年後</v>
      </c>
      <c r="H12" s="273" t="str">
        <f>'④将来設計(入力）'!$AK$7</f>
        <v>４年後</v>
      </c>
      <c r="I12" s="273" t="str">
        <f>'④将来設計(入力）'!$AO$7</f>
        <v>５年後</v>
      </c>
    </row>
    <row r="13" spans="1:9" ht="13.5">
      <c r="A13" s="266" t="s">
        <v>185</v>
      </c>
      <c r="B13" s="2">
        <f>IF('④将来設計(入力）'!S23="","",'④将来設計(入力）'!S23)</f>
      </c>
      <c r="C13" s="2">
        <f>IF('④将来設計(入力）'!U23="","",'④将来設計(入力）'!U23)</f>
      </c>
      <c r="D13" s="2">
        <f>IF('④将来設計(入力）'!W23="","",'④将来設計(入力）'!W23)</f>
      </c>
      <c r="E13" s="2">
        <f>IF('④将来設計(入力）'!Y23="","",'④将来設計(入力）'!Y23)</f>
      </c>
      <c r="F13" s="2">
        <f>IF('④将来設計(入力）'!AC23="","",'④将来設計(入力）'!AC23)</f>
      </c>
      <c r="G13" s="2">
        <f>IF('④将来設計(入力）'!AG23="","",'④将来設計(入力）'!AG23)</f>
      </c>
      <c r="H13" s="2">
        <f>IF('④将来設計(入力）'!AK23="","",'④将来設計(入力）'!AK23)</f>
      </c>
      <c r="I13" s="2">
        <f>IF('④将来設計(入力）'!AO23="","",'④将来設計(入力）'!AO23)</f>
      </c>
    </row>
    <row r="14" ht="13.5">
      <c r="A14" s="265"/>
    </row>
    <row r="15" spans="1:9" ht="13.5">
      <c r="A15" s="229" t="s">
        <v>32</v>
      </c>
      <c r="B15" s="273" t="str">
        <f>'④将来設計(入力）'!$S$7</f>
        <v>２年前</v>
      </c>
      <c r="C15" s="273" t="str">
        <f>'④将来設計(入力）'!$U$7</f>
        <v>１年前</v>
      </c>
      <c r="D15" s="273" t="str">
        <f>'④将来設計(入力）'!$W$7</f>
        <v>直近</v>
      </c>
      <c r="E15" s="273" t="str">
        <f>'④将来設計(入力）'!$Y$7</f>
        <v>１年後</v>
      </c>
      <c r="F15" s="273" t="str">
        <f>'④将来設計(入力）'!$AC$7</f>
        <v>２年後</v>
      </c>
      <c r="G15" s="273" t="str">
        <f>'④将来設計(入力）'!$AG$7</f>
        <v>３年後</v>
      </c>
      <c r="H15" s="273" t="str">
        <f>'④将来設計(入力）'!$AK$7</f>
        <v>４年後</v>
      </c>
      <c r="I15" s="273" t="str">
        <f>'④将来設計(入力）'!$AO$7</f>
        <v>５年後</v>
      </c>
    </row>
    <row r="16" spans="1:9" ht="13.5">
      <c r="A16" s="229" t="s">
        <v>2</v>
      </c>
      <c r="B16" s="2">
        <f>IF('④将来設計(入力）'!S13="","",'④将来設計(入力）'!S13)</f>
      </c>
      <c r="C16" s="2">
        <f>IF('④将来設計(入力）'!U13="","",'④将来設計(入力）'!U13)</f>
      </c>
      <c r="D16" s="2">
        <f>IF('④将来設計(入力）'!W13="","",'④将来設計(入力）'!W13)</f>
      </c>
      <c r="E16" s="2">
        <f>IF('④将来設計(入力）'!Y13="","",'④将来設計(入力）'!Y13)</f>
      </c>
      <c r="F16" s="2">
        <f>IF('④将来設計(入力）'!AC13="","",'④将来設計(入力）'!AC13)</f>
      </c>
      <c r="G16" s="2">
        <f>IF('④将来設計(入力）'!AG13="","",'④将来設計(入力）'!AG13)</f>
      </c>
      <c r="H16" s="2">
        <f>IF('④将来設計(入力）'!AK13="","",'④将来設計(入力）'!AK13)</f>
      </c>
      <c r="I16" s="2">
        <f>IF('④将来設計(入力）'!AO13="","",'④将来設計(入力）'!AO13)</f>
      </c>
    </row>
    <row r="17" spans="1:9" ht="13.5">
      <c r="A17" s="229" t="s">
        <v>153</v>
      </c>
      <c r="B17" s="2">
        <f>IF('④将来設計(入力）'!S14="","",'④将来設計(入力）'!S14)</f>
      </c>
      <c r="C17" s="2">
        <f>IF('④将来設計(入力）'!U14="","",'④将来設計(入力）'!U14)</f>
      </c>
      <c r="D17" s="2">
        <f>IF('④将来設計(入力）'!W14="","",'④将来設計(入力）'!W14)</f>
      </c>
      <c r="E17" s="2">
        <f>IF('④将来設計(入力）'!Y14="","",'④将来設計(入力）'!Y14)</f>
      </c>
      <c r="F17" s="2">
        <f>IF('④将来設計(入力）'!AC14="","",'④将来設計(入力）'!AC14)</f>
      </c>
      <c r="G17" s="2">
        <f>IF('④将来設計(入力）'!AG14="","",'④将来設計(入力）'!AG14)</f>
      </c>
      <c r="H17" s="2">
        <f>IF('④将来設計(入力）'!AK14="","",'④将来設計(入力）'!AK14)</f>
      </c>
      <c r="I17" s="2">
        <f>IF('④将来設計(入力）'!AO14="","",'④将来設計(入力）'!AO14)</f>
      </c>
    </row>
    <row r="18" spans="1:9" ht="13.5">
      <c r="A18" s="229" t="s">
        <v>152</v>
      </c>
      <c r="B18" s="2">
        <f>IF('④将来設計(入力）'!S15="","",'④将来設計(入力）'!S15)</f>
      </c>
      <c r="C18" s="2">
        <f>IF('④将来設計(入力）'!U15="","",'④将来設計(入力）'!U15)</f>
      </c>
      <c r="D18" s="2">
        <f>IF('④将来設計(入力）'!W15="","",'④将来設計(入力）'!W15)</f>
      </c>
      <c r="E18" s="2">
        <f>IF('④将来設計(入力）'!Y15="","",'④将来設計(入力）'!Y15)</f>
      </c>
      <c r="F18" s="2">
        <f>IF('④将来設計(入力）'!AC15="","",'④将来設計(入力）'!AC15)</f>
      </c>
      <c r="G18" s="2">
        <f>IF('④将来設計(入力）'!AG15="","",'④将来設計(入力）'!AG15)</f>
      </c>
      <c r="H18" s="2">
        <f>IF('④将来設計(入力）'!AK15="","",'④将来設計(入力）'!AK15)</f>
      </c>
      <c r="I18" s="2">
        <f>IF('④将来設計(入力）'!AO15="","",'④将来設計(入力）'!AO15)</f>
      </c>
    </row>
    <row r="19" spans="2:9" ht="13.5">
      <c r="B19" s="231"/>
      <c r="C19" s="231"/>
      <c r="D19" s="231"/>
      <c r="E19" s="231"/>
      <c r="F19" s="231"/>
      <c r="G19" s="231"/>
      <c r="H19" s="231"/>
      <c r="I19" s="231"/>
    </row>
    <row r="20" spans="1:9" ht="13.5">
      <c r="A20" s="229" t="s">
        <v>30</v>
      </c>
      <c r="B20" s="273" t="str">
        <f>'④将来設計(入力）'!$S$7</f>
        <v>２年前</v>
      </c>
      <c r="C20" s="273" t="str">
        <f>'④将来設計(入力）'!$U$7</f>
        <v>１年前</v>
      </c>
      <c r="D20" s="273" t="str">
        <f>'④将来設計(入力）'!$W$7</f>
        <v>直近</v>
      </c>
      <c r="E20" s="273" t="str">
        <f>'④将来設計(入力）'!$Y$7</f>
        <v>１年後</v>
      </c>
      <c r="F20" s="273" t="str">
        <f>'④将来設計(入力）'!$AC$7</f>
        <v>２年後</v>
      </c>
      <c r="G20" s="273" t="str">
        <f>'④将来設計(入力）'!$AG$7</f>
        <v>３年後</v>
      </c>
      <c r="H20" s="273" t="str">
        <f>'④将来設計(入力）'!$AK$7</f>
        <v>４年後</v>
      </c>
      <c r="I20" s="273" t="str">
        <f>'④将来設計(入力）'!$AO$7</f>
        <v>５年後</v>
      </c>
    </row>
    <row r="21" spans="1:9" ht="13.5">
      <c r="A21" s="229" t="s">
        <v>29</v>
      </c>
      <c r="B21" s="2">
        <f>IF('④将来設計(入力）'!S17="","",'④将来設計(入力）'!S17)</f>
      </c>
      <c r="C21" s="2">
        <f>IF('④将来設計(入力）'!U17="","",'④将来設計(入力）'!U17)</f>
      </c>
      <c r="D21" s="2">
        <f>IF('④将来設計(入力）'!W17="","",'④将来設計(入力）'!W17)</f>
      </c>
      <c r="E21" s="2">
        <f>IF('④将来設計(入力）'!Y17="","",'④将来設計(入力）'!Y17)</f>
      </c>
      <c r="F21" s="2">
        <f>IF('④将来設計(入力）'!AC17="","",'④将来設計(入力）'!AC17)</f>
      </c>
      <c r="G21" s="2">
        <f>IF('④将来設計(入力）'!AG17="","",'④将来設計(入力）'!AG17)</f>
      </c>
      <c r="H21" s="2">
        <f>IF('④将来設計(入力）'!AK17="","",'④将来設計(入力）'!AK17)</f>
      </c>
      <c r="I21" s="2">
        <f>IF('④将来設計(入力）'!AO17="","",'④将来設計(入力）'!AO17)</f>
      </c>
    </row>
    <row r="22" spans="1:9" ht="13.5">
      <c r="A22" s="229" t="s">
        <v>3</v>
      </c>
      <c r="B22" s="2">
        <f>IF('④将来設計(入力）'!S18="","",'④将来設計(入力）'!S18)</f>
      </c>
      <c r="C22" s="2">
        <f>IF('④将来設計(入力）'!U18="","",'④将来設計(入力）'!U18)</f>
      </c>
      <c r="D22" s="2">
        <f>IF('④将来設計(入力）'!W18="","",'④将来設計(入力）'!W18)</f>
      </c>
      <c r="E22" s="2">
        <f>IF('④将来設計(入力）'!Y18="","",'④将来設計(入力）'!Y18)</f>
      </c>
      <c r="F22" s="2">
        <f>IF('④将来設計(入力）'!AC18="","",'④将来設計(入力）'!AC18)</f>
      </c>
      <c r="G22" s="2">
        <f>IF('④将来設計(入力）'!AG18="","",'④将来設計(入力）'!AG18)</f>
      </c>
      <c r="H22" s="2">
        <f>IF('④将来設計(入力）'!AK18="","",'④将来設計(入力）'!AK18)</f>
      </c>
      <c r="I22" s="2">
        <f>IF('④将来設計(入力）'!AO18="","",'④将来設計(入力）'!AO18)</f>
      </c>
    </row>
    <row r="23" spans="1:9" ht="13.5">
      <c r="A23" s="229" t="s">
        <v>24</v>
      </c>
      <c r="B23" s="2">
        <f>IF('④将来設計(入力）'!S19="","",'④将来設計(入力）'!S19)</f>
      </c>
      <c r="C23" s="2">
        <f>IF('④将来設計(入力）'!U19="","",'④将来設計(入力）'!U19)</f>
      </c>
      <c r="D23" s="2">
        <f>IF('④将来設計(入力）'!W19="","",'④将来設計(入力）'!W19)</f>
      </c>
      <c r="E23" s="2">
        <f>IF('④将来設計(入力）'!Y19="","",'④将来設計(入力）'!Y19)</f>
      </c>
      <c r="F23" s="2">
        <f>IF('④将来設計(入力）'!AC19="","",'④将来設計(入力）'!AC19)</f>
      </c>
      <c r="G23" s="2">
        <f>IF('④将来設計(入力）'!AG19="","",'④将来設計(入力）'!AG19)</f>
      </c>
      <c r="H23" s="2">
        <f>IF('④将来設計(入力）'!AK19="","",'④将来設計(入力）'!AK19)</f>
      </c>
      <c r="I23" s="2">
        <f>IF('④将来設計(入力）'!AO19="","",'④将来設計(入力）'!AO19)</f>
      </c>
    </row>
    <row r="24" spans="1:9" ht="13.5">
      <c r="A24" s="229" t="s">
        <v>151</v>
      </c>
      <c r="B24" s="2">
        <f>IF('④将来設計(入力）'!S20="","",'④将来設計(入力）'!S20)</f>
      </c>
      <c r="C24" s="2">
        <f>IF('④将来設計(入力）'!U20="","",'④将来設計(入力）'!U20)</f>
      </c>
      <c r="D24" s="2">
        <f>IF('④将来設計(入力）'!W20="","",'④将来設計(入力）'!W20)</f>
      </c>
      <c r="E24" s="2">
        <f>IF('④将来設計(入力）'!Y20="","",'④将来設計(入力）'!Y20)</f>
      </c>
      <c r="F24" s="2">
        <f>IF('④将来設計(入力）'!AC20="","",'④将来設計(入力）'!AC20)</f>
      </c>
      <c r="G24" s="2">
        <f>IF('④将来設計(入力）'!AG20="","",'④将来設計(入力）'!AG20)</f>
      </c>
      <c r="H24" s="2">
        <f>IF('④将来設計(入力）'!AK20="","",'④将来設計(入力）'!AK20)</f>
      </c>
      <c r="I24" s="2">
        <f>IF('④将来設計(入力）'!AO20="","",'④将来設計(入力）'!AO20)</f>
      </c>
    </row>
    <row r="25" spans="1:9" ht="13.5">
      <c r="A25" s="229" t="s">
        <v>27</v>
      </c>
      <c r="B25" s="2">
        <f>IF('④将来設計(入力）'!S21="","",'④将来設計(入力）'!S21)</f>
      </c>
      <c r="C25" s="2">
        <f>IF('④将来設計(入力）'!U21="","",'④将来設計(入力）'!U21)</f>
      </c>
      <c r="D25" s="2">
        <f>IF('④将来設計(入力）'!W21="","",'④将来設計(入力）'!W21)</f>
      </c>
      <c r="E25" s="2">
        <f>IF('④将来設計(入力）'!Y21="","",'④将来設計(入力）'!Y21)</f>
      </c>
      <c r="F25" s="2">
        <f>IF('④将来設計(入力）'!AC21="","",'④将来設計(入力）'!AC21)</f>
      </c>
      <c r="G25" s="2">
        <f>IF('④将来設計(入力）'!AG21="","",'④将来設計(入力）'!AG21)</f>
      </c>
      <c r="H25" s="2">
        <f>IF('④将来設計(入力）'!AK21="","",'④将来設計(入力）'!AK21)</f>
      </c>
      <c r="I25" s="2">
        <f>IF('④将来設計(入力）'!AO21="","",'④将来設計(入力）'!AO21)</f>
      </c>
    </row>
    <row r="26" spans="1:9" ht="13.5">
      <c r="A26" s="229" t="s">
        <v>150</v>
      </c>
      <c r="B26" s="2">
        <f>IF('④将来設計(入力）'!S22="","",'④将来設計(入力）'!S22)</f>
      </c>
      <c r="C26" s="2">
        <f>IF('④将来設計(入力）'!U22="","",'④将来設計(入力）'!U22)</f>
      </c>
      <c r="D26" s="2">
        <f>IF('④将来設計(入力）'!W22="","",'④将来設計(入力）'!W22)</f>
      </c>
      <c r="E26" s="2">
        <f>IF('④将来設計(入力）'!Y22="","",'④将来設計(入力）'!Y22)</f>
      </c>
      <c r="F26" s="2">
        <f>IF('④将来設計(入力）'!AC22="","",'④将来設計(入力）'!AC22)</f>
      </c>
      <c r="G26" s="2">
        <f>IF('④将来設計(入力）'!AG22="","",'④将来設計(入力）'!AG22)</f>
      </c>
      <c r="H26" s="2">
        <f>IF('④将来設計(入力）'!AK22="","",'④将来設計(入力）'!AK22)</f>
      </c>
      <c r="I26" s="2">
        <f>IF('④将来設計(入力）'!AO22="","",'④将来設計(入力）'!AO22)</f>
      </c>
    </row>
    <row r="27" spans="2:9" ht="13.5">
      <c r="B27" s="231"/>
      <c r="C27" s="231"/>
      <c r="D27" s="231"/>
      <c r="E27" s="231"/>
      <c r="F27" s="231"/>
      <c r="G27" s="231"/>
      <c r="H27" s="231"/>
      <c r="I27" s="231"/>
    </row>
    <row r="28" spans="1:9" ht="13.5">
      <c r="A28" s="229" t="s">
        <v>149</v>
      </c>
      <c r="B28" s="273" t="str">
        <f>'④将来設計(入力）'!$S$7</f>
        <v>２年前</v>
      </c>
      <c r="C28" s="273" t="str">
        <f>'④将来設計(入力）'!$U$7</f>
        <v>１年前</v>
      </c>
      <c r="D28" s="273" t="str">
        <f>'④将来設計(入力）'!$W$7</f>
        <v>直近</v>
      </c>
      <c r="E28" s="273" t="str">
        <f>'④将来設計(入力）'!$Y$7</f>
        <v>１年後</v>
      </c>
      <c r="F28" s="273" t="str">
        <f>'④将来設計(入力）'!$AC$7</f>
        <v>２年後</v>
      </c>
      <c r="G28" s="273" t="str">
        <f>'④将来設計(入力）'!$AG$7</f>
        <v>３年後</v>
      </c>
      <c r="H28" s="273" t="str">
        <f>'④将来設計(入力）'!$AK$7</f>
        <v>４年後</v>
      </c>
      <c r="I28" s="273" t="str">
        <f>'④将来設計(入力）'!$AO$7</f>
        <v>５年後</v>
      </c>
    </row>
    <row r="29" spans="1:9" ht="13.5">
      <c r="A29" s="229" t="s">
        <v>148</v>
      </c>
      <c r="B29" s="2">
        <f>IF('④将来設計(入力）'!S26="","",'④将来設計(入力）'!S26)</f>
      </c>
      <c r="C29" s="2">
        <f>IF('④将来設計(入力）'!U26="","",'④将来設計(入力）'!U26)</f>
      </c>
      <c r="D29" s="2">
        <f>IF('④将来設計(入力）'!W26="","",'④将来設計(入力）'!W26)</f>
      </c>
      <c r="E29" s="2">
        <f>IF('④将来設計(入力）'!Y26="","",'④将来設計(入力）'!Y26)</f>
      </c>
      <c r="F29" s="2">
        <f>IF('④将来設計(入力）'!AC26="","",'④将来設計(入力）'!AC26)</f>
      </c>
      <c r="G29" s="2">
        <f>IF('④将来設計(入力）'!AG26="","",'④将来設計(入力）'!AG26)</f>
      </c>
      <c r="H29" s="2">
        <f>IF('④将来設計(入力）'!AK26="","",'④将来設計(入力）'!AK26)</f>
      </c>
      <c r="I29" s="2">
        <f>IF('④将来設計(入力）'!AO26="","",'④将来設計(入力）'!AO26)</f>
      </c>
    </row>
    <row r="30" spans="1:9" ht="13.5">
      <c r="A30" s="229" t="s">
        <v>147</v>
      </c>
      <c r="B30" s="2">
        <f>IF('④将来設計(入力）'!S27="","",'④将来設計(入力）'!S27)</f>
      </c>
      <c r="C30" s="2">
        <f>IF('④将来設計(入力）'!U27="","",'④将来設計(入力）'!U27)</f>
      </c>
      <c r="D30" s="2">
        <f>IF('④将来設計(入力）'!W27="","",'④将来設計(入力）'!W27)</f>
      </c>
      <c r="E30" s="2">
        <f>IF('④将来設計(入力）'!Y27="","",'④将来設計(入力）'!Y27)</f>
      </c>
      <c r="F30" s="2">
        <f>IF('④将来設計(入力）'!AC27="","",'④将来設計(入力）'!AC27)</f>
      </c>
      <c r="G30" s="2">
        <f>IF('④将来設計(入力）'!AG27="","",'④将来設計(入力）'!AG27)</f>
      </c>
      <c r="H30" s="2">
        <f>IF('④将来設計(入力）'!AK27="","",'④将来設計(入力）'!AK27)</f>
      </c>
      <c r="I30" s="2">
        <f>IF('④将来設計(入力）'!AO27="","",'④将来設計(入力）'!AO27)</f>
      </c>
    </row>
    <row r="31" spans="1:9" ht="13.5">
      <c r="A31" s="229" t="s">
        <v>146</v>
      </c>
      <c r="B31" s="2">
        <f>IF('④将来設計(入力）'!S28="","",'④将来設計(入力）'!S28)</f>
      </c>
      <c r="C31" s="2">
        <f>IF('④将来設計(入力）'!U28="","",'④将来設計(入力）'!U28)</f>
      </c>
      <c r="D31" s="2">
        <f>IF('④将来設計(入力）'!W28="","",'④将来設計(入力）'!W28)</f>
      </c>
      <c r="E31" s="2">
        <f>IF('④将来設計(入力）'!Y28="","",'④将来設計(入力）'!Y28)</f>
      </c>
      <c r="F31" s="2">
        <f>IF('④将来設計(入力）'!AC28="","",'④将来設計(入力）'!AC28)</f>
      </c>
      <c r="G31" s="2">
        <f>IF('④将来設計(入力）'!AG28="","",'④将来設計(入力）'!AG28)</f>
      </c>
      <c r="H31" s="2">
        <f>IF('④将来設計(入力）'!AK28="","",'④将来設計(入力）'!AK28)</f>
      </c>
      <c r="I31" s="2">
        <f>IF('④将来設計(入力）'!AO28="","",'④将来設計(入力）'!AO28)</f>
      </c>
    </row>
    <row r="32" spans="1:9" ht="13.5">
      <c r="A32" s="229" t="s">
        <v>145</v>
      </c>
      <c r="B32" s="2">
        <f>IF('④将来設計(入力）'!S29="","",'④将来設計(入力）'!S29)</f>
      </c>
      <c r="C32" s="2">
        <f>IF('④将来設計(入力）'!U29="","",'④将来設計(入力）'!U29)</f>
      </c>
      <c r="D32" s="2">
        <f>IF('④将来設計(入力）'!W29="","",'④将来設計(入力）'!W29)</f>
      </c>
      <c r="E32" s="2">
        <f>IF('④将来設計(入力）'!Y29="","",'④将来設計(入力）'!Y29)</f>
      </c>
      <c r="F32" s="2">
        <f>IF('④将来設計(入力）'!AC29="","",'④将来設計(入力）'!AC29)</f>
      </c>
      <c r="G32" s="2">
        <f>IF('④将来設計(入力）'!AG29="","",'④将来設計(入力）'!AG29)</f>
      </c>
      <c r="H32" s="2">
        <f>IF('④将来設計(入力）'!AK29="","",'④将来設計(入力）'!AK29)</f>
      </c>
      <c r="I32" s="2">
        <f>IF('④将来設計(入力）'!AO29="","",'④将来設計(入力）'!AO29)</f>
      </c>
    </row>
    <row r="33" spans="1:9" ht="13.5">
      <c r="A33" s="229" t="s">
        <v>144</v>
      </c>
      <c r="B33" s="2">
        <f>IF('④将来設計(入力）'!S30="","",'④将来設計(入力）'!S30)</f>
      </c>
      <c r="C33" s="2">
        <f>IF('④将来設計(入力）'!U30="","",'④将来設計(入力）'!U30)</f>
      </c>
      <c r="D33" s="2">
        <f>IF('④将来設計(入力）'!W30="","",'④将来設計(入力）'!W30)</f>
      </c>
      <c r="E33" s="2">
        <f>IF('④将来設計(入力）'!Y30="","",'④将来設計(入力）'!Y30)</f>
      </c>
      <c r="F33" s="2">
        <f>IF('④将来設計(入力）'!AC30="","",'④将来設計(入力）'!AC30)</f>
      </c>
      <c r="G33" s="2">
        <f>IF('④将来設計(入力）'!AG30="","",'④将来設計(入力）'!AG30)</f>
      </c>
      <c r="H33" s="2">
        <f>IF('④将来設計(入力）'!AK30="","",'④将来設計(入力）'!AK30)</f>
      </c>
      <c r="I33" s="2">
        <f>IF('④将来設計(入力）'!AO30="","",'④将来設計(入力）'!AO30)</f>
      </c>
    </row>
    <row r="35" spans="1:9" ht="13.5">
      <c r="A35" s="229" t="s">
        <v>143</v>
      </c>
      <c r="B35" s="273" t="str">
        <f>'④将来設計(入力）'!$S$7</f>
        <v>２年前</v>
      </c>
      <c r="C35" s="273" t="str">
        <f>'④将来設計(入力）'!$U$7</f>
        <v>１年前</v>
      </c>
      <c r="D35" s="273" t="str">
        <f>'④将来設計(入力）'!$W$7</f>
        <v>直近</v>
      </c>
      <c r="E35" s="273" t="str">
        <f>'④将来設計(入力）'!$Y$7</f>
        <v>１年後</v>
      </c>
      <c r="F35" s="273" t="str">
        <f>'④将来設計(入力）'!$AC$7</f>
        <v>２年後</v>
      </c>
      <c r="G35" s="273" t="str">
        <f>'④将来設計(入力）'!$AG$7</f>
        <v>３年後</v>
      </c>
      <c r="H35" s="273" t="str">
        <f>'④将来設計(入力）'!$AK$7</f>
        <v>４年後</v>
      </c>
      <c r="I35" s="273" t="str">
        <f>'④将来設計(入力）'!$AO$7</f>
        <v>５年後</v>
      </c>
    </row>
    <row r="36" spans="1:9" ht="13.5">
      <c r="A36" s="229" t="s">
        <v>15</v>
      </c>
      <c r="B36" s="2">
        <f>IF('④将来設計(入力）'!S34="","",'④将来設計(入力）'!S34)</f>
      </c>
      <c r="C36" s="2">
        <f>IF('④将来設計(入力）'!U34="","",'④将来設計(入力）'!U34)</f>
      </c>
      <c r="D36" s="2">
        <f>IF('④将来設計(入力）'!W34="","",'④将来設計(入力）'!W34)</f>
      </c>
      <c r="E36" s="2">
        <f>IF('④将来設計(入力）'!Y34="","",'④将来設計(入力）'!Y34)</f>
      </c>
      <c r="F36" s="2">
        <f>IF('④将来設計(入力）'!AC34="","",'④将来設計(入力）'!AC34)</f>
      </c>
      <c r="G36" s="2">
        <f>IF('④将来設計(入力）'!AG34="","",'④将来設計(入力）'!AG34)</f>
      </c>
      <c r="H36" s="2">
        <f>IF('④将来設計(入力）'!AK34="","",'④将来設計(入力）'!AK34)</f>
      </c>
      <c r="I36" s="2">
        <f>IF('④将来設計(入力）'!AO34="","",'④将来設計(入力）'!AO34)</f>
      </c>
    </row>
    <row r="37" spans="1:9" ht="13.5">
      <c r="A37" s="229" t="s">
        <v>14</v>
      </c>
      <c r="B37" s="2">
        <f>IF('④将来設計(入力）'!S35="","",'④将来設計(入力）'!S35)</f>
      </c>
      <c r="C37" s="2">
        <f>IF('④将来設計(入力）'!U35="","",'④将来設計(入力）'!U35)</f>
      </c>
      <c r="D37" s="2">
        <f>IF('④将来設計(入力）'!W35="","",'④将来設計(入力）'!W35)</f>
      </c>
      <c r="E37" s="2">
        <f>IF('④将来設計(入力）'!Y35="","",'④将来設計(入力）'!Y35)</f>
      </c>
      <c r="F37" s="2">
        <f>IF('④将来設計(入力）'!AC35="","",'④将来設計(入力）'!AC35)</f>
      </c>
      <c r="G37" s="2">
        <f>IF('④将来設計(入力）'!AG35="","",'④将来設計(入力）'!AG35)</f>
      </c>
      <c r="H37" s="2">
        <f>IF('④将来設計(入力）'!AK35="","",'④将来設計(入力）'!AK35)</f>
      </c>
      <c r="I37" s="2">
        <f>IF('④将来設計(入力）'!AO35="","",'④将来設計(入力）'!AO35)</f>
      </c>
    </row>
    <row r="38" spans="1:9" ht="13.5">
      <c r="A38" s="229" t="s">
        <v>13</v>
      </c>
      <c r="B38" s="2">
        <f>IF('④将来設計(入力）'!S36="","",'④将来設計(入力）'!S36)</f>
      </c>
      <c r="C38" s="2">
        <f>IF('④将来設計(入力）'!U36="","",'④将来設計(入力）'!U36)</f>
      </c>
      <c r="D38" s="2">
        <f>IF('④将来設計(入力）'!W36="","",'④将来設計(入力）'!W36)</f>
      </c>
      <c r="E38" s="2">
        <f>IF('④将来設計(入力）'!Y36="","",'④将来設計(入力）'!Y36)</f>
      </c>
      <c r="F38" s="2">
        <f>IF('④将来設計(入力）'!AC36="","",'④将来設計(入力）'!AC36)</f>
      </c>
      <c r="G38" s="2">
        <f>IF('④将来設計(入力）'!AG36="","",'④将来設計(入力）'!AG36)</f>
      </c>
      <c r="H38" s="2">
        <f>IF('④将来設計(入力）'!AK36="","",'④将来設計(入力）'!AK36)</f>
      </c>
      <c r="I38" s="2">
        <f>IF('④将来設計(入力）'!AO36="","",'④将来設計(入力）'!AO36)</f>
      </c>
    </row>
    <row r="39" spans="2:9" ht="13.5">
      <c r="B39" s="231"/>
      <c r="C39" s="231"/>
      <c r="D39" s="231"/>
      <c r="E39" s="231"/>
      <c r="F39" s="231"/>
      <c r="G39" s="231"/>
      <c r="H39" s="231"/>
      <c r="I39" s="231"/>
    </row>
    <row r="40" spans="1:9" ht="13.5">
      <c r="A40" s="229" t="s">
        <v>142</v>
      </c>
      <c r="B40" s="273" t="str">
        <f>'④将来設計(入力）'!$S$7</f>
        <v>２年前</v>
      </c>
      <c r="C40" s="273" t="str">
        <f>'④将来設計(入力）'!$U$7</f>
        <v>１年前</v>
      </c>
      <c r="D40" s="273" t="str">
        <f>'④将来設計(入力）'!$W$7</f>
        <v>直近</v>
      </c>
      <c r="E40" s="273" t="str">
        <f>'④将来設計(入力）'!$Y$7</f>
        <v>１年後</v>
      </c>
      <c r="F40" s="273" t="str">
        <f>'④将来設計(入力）'!$AC$7</f>
        <v>２年後</v>
      </c>
      <c r="G40" s="273" t="str">
        <f>'④将来設計(入力）'!$AG$7</f>
        <v>３年後</v>
      </c>
      <c r="H40" s="273" t="str">
        <f>'④将来設計(入力）'!$AK$7</f>
        <v>４年後</v>
      </c>
      <c r="I40" s="273" t="str">
        <f>'④将来設計(入力）'!$AO$7</f>
        <v>５年後</v>
      </c>
    </row>
    <row r="41" spans="1:9" ht="13.5">
      <c r="A41" s="229" t="s">
        <v>142</v>
      </c>
      <c r="B41" s="482">
        <f>IF(AND('④将来設計(入力）'!$S$12="",'④将来設計(入力）'!$S$17="",'④将来設計(入力）'!$S$18="",'④将来設計(入力）'!$S$14="",'④将来設計(入力）'!$S$15=""),"",SUM('④将来設計(入力）'!$S$12,'④将来設計(入力）'!$S$17,'④将来設計(入力）'!$S$18,'④将来設計(入力）'!$S$14,'④将来設計(入力）'!$S$15))</f>
      </c>
      <c r="C41" s="482">
        <f>IF(AND('④将来設計(入力）'!$U$12="",'④将来設計(入力）'!$U$17="",'④将来設計(入力）'!$U$18="",'④将来設計(入力）'!$U$14="",'④将来設計(入力）'!$U$15=""),"",SUM('④将来設計(入力）'!$U$12,'④将来設計(入力）'!$U$17,'④将来設計(入力）'!$U$18,'④将来設計(入力）'!$U$14,'④将来設計(入力）'!$U$15))</f>
      </c>
      <c r="D41" s="482">
        <f>IF(AND('④将来設計(入力）'!$W$12="",'④将来設計(入力）'!$W$17="",'④将来設計(入力）'!$W$18="",'④将来設計(入力）'!$W$14="",'④将来設計(入力）'!$W$15=""),"",SUM('④将来設計(入力）'!$W$12,'④将来設計(入力）'!$W$17,'④将来設計(入力）'!$W$18,'④将来設計(入力）'!$W$14,'④将来設計(入力）'!$W$15))</f>
      </c>
      <c r="E41" s="482">
        <f>IF(AND('④将来設計(入力）'!$Y$12="",'④将来設計(入力）'!$Y$17="",'④将来設計(入力）'!$Y$18="",'④将来設計(入力）'!$Y$14="",'④将来設計(入力）'!$Y$15=""),"",SUM('④将来設計(入力）'!$Y$12,'④将来設計(入力）'!$Y$17,'④将来設計(入力）'!$Y$18,'④将来設計(入力）'!$Y$14,'④将来設計(入力）'!$Y$15))</f>
      </c>
      <c r="F41" s="482">
        <f>IF(AND('④将来設計(入力）'!$AC$12="",'④将来設計(入力）'!$AC$17="",'④将来設計(入力）'!$AC$18="",'④将来設計(入力）'!$AC$14="",'④将来設計(入力）'!$AC$15=""),"",SUM('④将来設計(入力）'!$AC$12,'④将来設計(入力）'!$AC$17,'④将来設計(入力）'!$AC$18,'④将来設計(入力）'!$AC$14,'④将来設計(入力）'!$AC$15))</f>
      </c>
      <c r="G41" s="482">
        <f>IF(AND('④将来設計(入力）'!$AG$12="",'④将来設計(入力）'!$AG$17="",'④将来設計(入力）'!$AG$18="",'④将来設計(入力）'!$AG$14="",'④将来設計(入力）'!$AG$15=""),"",SUM('④将来設計(入力）'!$AG$12,'④将来設計(入力）'!$AG$17,'④将来設計(入力）'!$AG$18,'④将来設計(入力）'!$AG$14,'④将来設計(入力）'!$AG$15))</f>
      </c>
      <c r="H41" s="482">
        <f>IF(AND('④将来設計(入力）'!$AK$12="",'④将来設計(入力）'!$AK$17="",'④将来設計(入力）'!$AK$18="",'④将来設計(入力）'!$AK$14="",'④将来設計(入力）'!$AK$15=""),"",SUM('④将来設計(入力）'!$AK$12,'④将来設計(入力）'!$AK$17,'④将来設計(入力）'!$AK$18,'④将来設計(入力）'!$AK$14,'④将来設計(入力）'!$AK$15))</f>
      </c>
      <c r="I41" s="482">
        <f>IF(AND('④将来設計(入力）'!$AO$12="",'④将来設計(入力）'!$AO$17="",'④将来設計(入力）'!$AO$18="",'④将来設計(入力）'!$AO$14="",'④将来設計(入力）'!$AO$15=""),"",SUM('④将来設計(入力）'!$AO$12,'④将来設計(入力）'!$AO$17,'④将来設計(入力）'!$AO$18,'④将来設計(入力）'!$AO$14,'④将来設計(入力）'!$AO$15))</f>
      </c>
    </row>
    <row r="42" spans="1:9" ht="13.5">
      <c r="A42" s="229" t="s">
        <v>141</v>
      </c>
      <c r="B42" s="482">
        <f>IF(B41="","",B41*SUM('④将来設計(入力）'!S31:S33))</f>
      </c>
      <c r="C42" s="482">
        <f>IF(C41="","",C41*SUM('④将来設計(入力）'!U31:U33))</f>
      </c>
      <c r="D42" s="482">
        <f>IF(D41="","",D41*SUM('④将来設計(入力）'!W31:W33))</f>
      </c>
      <c r="E42" s="482">
        <f>IF(E41="","",E41*SUM('④将来設計(入力）'!Y31:Y33))</f>
      </c>
      <c r="F42" s="482">
        <f>IF(F41="","",F41*SUM('④将来設計(入力）'!AC31:AC33))</f>
      </c>
      <c r="G42" s="482">
        <f>IF(G41="","",G41*SUM('④将来設計(入力）'!AG31:AG33))</f>
      </c>
      <c r="H42" s="482">
        <f>IF(H41="","",H41*SUM('④将来設計(入力）'!AK31:AK33))</f>
      </c>
      <c r="I42" s="482">
        <f>IF(I41="","",I41*SUM('④将来設計(入力）'!AO31:AO33))</f>
      </c>
    </row>
    <row r="44" spans="1:9" ht="13.5">
      <c r="A44" s="267"/>
      <c r="B44" s="273" t="str">
        <f>'④将来設計(入力）'!$S$7</f>
        <v>２年前</v>
      </c>
      <c r="C44" s="273" t="str">
        <f>'④将来設計(入力）'!$U$7</f>
        <v>１年前</v>
      </c>
      <c r="D44" s="273" t="str">
        <f>'④将来設計(入力）'!$W$7</f>
        <v>直近</v>
      </c>
      <c r="E44" s="273" t="str">
        <f>'④将来設計(入力）'!$Y$7</f>
        <v>１年後</v>
      </c>
      <c r="F44" s="273" t="str">
        <f>'④将来設計(入力）'!$AC$7</f>
        <v>２年後</v>
      </c>
      <c r="G44" s="273" t="str">
        <f>'④将来設計(入力）'!$AG$7</f>
        <v>３年後</v>
      </c>
      <c r="H44" s="273" t="str">
        <f>'④将来設計(入力）'!$AK$7</f>
        <v>４年後</v>
      </c>
      <c r="I44" s="273" t="str">
        <f>'④将来設計(入力）'!$AO$7</f>
        <v>５年後</v>
      </c>
    </row>
    <row r="45" spans="1:9" ht="13.5">
      <c r="A45" s="267" t="s">
        <v>189</v>
      </c>
      <c r="B45" s="2">
        <f>IF('④将来設計(入力）'!S16="","",'④将来設計(入力）'!S16)</f>
      </c>
      <c r="C45" s="2">
        <f>IF('④将来設計(入力）'!U16="","",'④将来設計(入力）'!U16)</f>
      </c>
      <c r="D45" s="2">
        <f>IF('④将来設計(入力）'!W16="","",'④将来設計(入力）'!W16)</f>
      </c>
      <c r="E45" s="2">
        <f>IF('④将来設計(入力）'!Y16="","",'④将来設計(入力）'!Y16)</f>
      </c>
      <c r="F45" s="2">
        <f>IF('④将来設計(入力）'!AC16="","",'④将来設計(入力）'!AC16)</f>
      </c>
      <c r="G45" s="2">
        <f>IF('④将来設計(入力）'!AG16="","",'④将来設計(入力）'!AG16)</f>
      </c>
      <c r="H45" s="2">
        <f>IF('④将来設計(入力）'!AK16="","",'④将来設計(入力）'!AK16)</f>
      </c>
      <c r="I45" s="2">
        <f>IF('④将来設計(入力）'!AO16="","",'④将来設計(入力）'!AO16)</f>
      </c>
    </row>
    <row r="46" spans="1:9" ht="13.5">
      <c r="A46" s="267" t="s">
        <v>188</v>
      </c>
      <c r="B46" s="2">
        <f>IF('④将来設計(入力）'!T27="","",'④将来設計(入力）'!T27)</f>
      </c>
      <c r="C46" s="2">
        <f>IF('④将来設計(入力）'!V27="","",'④将来設計(入力）'!V27)</f>
      </c>
      <c r="D46" s="2">
        <f>IF('④将来設計(入力）'!X27="","",'④将来設計(入力）'!X27)</f>
      </c>
      <c r="E46" s="2">
        <f>IF('④将来設計(入力）'!AA27="","",'④将来設計(入力）'!AA27)</f>
      </c>
      <c r="F46" s="2">
        <f>IF('④将来設計(入力）'!AE27="","",'④将来設計(入力）'!AE27)</f>
      </c>
      <c r="G46" s="2">
        <f>IF('④将来設計(入力）'!AI27="","",'④将来設計(入力）'!AI27)</f>
      </c>
      <c r="H46" s="2">
        <f>IF('④将来設計(入力）'!AM27="","",'④将来設計(入力）'!AM27)</f>
      </c>
      <c r="I46" s="2">
        <f>IF('④将来設計(入力）'!AQ27="","",'④将来設計(入力）'!AQ27)</f>
      </c>
    </row>
    <row r="47" spans="1:9" ht="13.5">
      <c r="A47" s="267" t="s">
        <v>190</v>
      </c>
      <c r="B47" s="2">
        <f>IF('④将来設計(入力）'!T18="","",'④将来設計(入力）'!T18)</f>
      </c>
      <c r="C47" s="2">
        <f>IF('④将来設計(入力）'!V18="","",'④将来設計(入力）'!V18)</f>
      </c>
      <c r="D47" s="2">
        <f>IF('④将来設計(入力）'!X18="","",'④将来設計(入力）'!X18)</f>
      </c>
      <c r="E47" s="2">
        <f>IF('④将来設計(入力）'!AA18="","",'④将来設計(入力）'!AA18)</f>
      </c>
      <c r="F47" s="2">
        <f>IF('④将来設計(入力）'!AE18="","",'④将来設計(入力）'!AE18)</f>
      </c>
      <c r="G47" s="2">
        <f>IF('④将来設計(入力）'!AI18="","",'④将来設計(入力）'!AI18)</f>
      </c>
      <c r="H47" s="2">
        <f>IF('④将来設計(入力）'!AM18="","",'④将来設計(入力）'!AM18)</f>
      </c>
      <c r="I47" s="2">
        <f>IF('④将来設計(入力）'!AQ18="","",'④将来設計(入力）'!AQ18)</f>
      </c>
    </row>
    <row r="48" spans="1:9" ht="13.5">
      <c r="A48" s="267" t="s">
        <v>191</v>
      </c>
      <c r="B48" s="2">
        <f>IF('④将来設計(入力）'!T14="","",'④将来設計(入力）'!T14)</f>
      </c>
      <c r="C48" s="2">
        <f>IF('④将来設計(入力）'!V14="","",'④将来設計(入力）'!V14)</f>
      </c>
      <c r="D48" s="2">
        <f>IF('④将来設計(入力）'!X14="","",'④将来設計(入力）'!X14)</f>
      </c>
      <c r="E48" s="2">
        <f>IF('④将来設計(入力）'!AA14="","",'④将来設計(入力）'!AA14)</f>
      </c>
      <c r="F48" s="2">
        <f>IF('④将来設計(入力）'!AE14="","",'④将来設計(入力）'!AE14)</f>
      </c>
      <c r="G48" s="2">
        <f>IF('④将来設計(入力）'!AI14="","",'④将来設計(入力）'!AI14)</f>
      </c>
      <c r="H48" s="2">
        <f>IF('④将来設計(入力）'!AM14="","",'④将来設計(入力）'!AM14)</f>
      </c>
      <c r="I48" s="2">
        <f>IF('④将来設計(入力）'!AQ14="","",'④将来設計(入力）'!AQ14)</f>
      </c>
    </row>
    <row r="49" spans="1:9" ht="13.5">
      <c r="A49" s="267" t="s">
        <v>180</v>
      </c>
      <c r="B49" s="2">
        <f>IF('④将来設計(入力）'!S12="","",'④将来設計(入力）'!S12)</f>
      </c>
      <c r="C49" s="2">
        <f>IF('④将来設計(入力）'!U12="","",'④将来設計(入力）'!U12)</f>
      </c>
      <c r="D49" s="2">
        <f>IF('④将来設計(入力）'!W12="","",'④将来設計(入力）'!W12)</f>
      </c>
      <c r="E49" s="2">
        <f>IF('④将来設計(入力）'!Y12="","",'④将来設計(入力）'!Y12)</f>
      </c>
      <c r="F49" s="2">
        <f>IF('④将来設計(入力）'!AC12="","",'④将来設計(入力）'!AC12)</f>
      </c>
      <c r="G49" s="2">
        <f>IF('④将来設計(入力）'!AG12="","",'④将来設計(入力）'!AG12)</f>
      </c>
      <c r="H49" s="2">
        <f>IF('④将来設計(入力）'!AK12="","",'④将来設計(入力）'!AK12)</f>
      </c>
      <c r="I49" s="2">
        <f>IF('④将来設計(入力）'!AO12="","",'④将来設計(入力）'!AO12)</f>
      </c>
    </row>
    <row r="50" spans="1:9" ht="13.5">
      <c r="A50" s="267" t="s">
        <v>181</v>
      </c>
      <c r="B50" s="2">
        <f aca="true" t="shared" si="0" ref="B50:I50">IF(AND(B48="",B47=""),"",B48+B47)</f>
      </c>
      <c r="C50" s="2">
        <f t="shared" si="0"/>
      </c>
      <c r="D50" s="2">
        <f t="shared" si="0"/>
      </c>
      <c r="E50" s="2">
        <f t="shared" si="0"/>
      </c>
      <c r="F50" s="2">
        <f t="shared" si="0"/>
      </c>
      <c r="G50" s="2">
        <f t="shared" si="0"/>
      </c>
      <c r="H50" s="2">
        <f t="shared" si="0"/>
      </c>
      <c r="I50" s="2">
        <f t="shared" si="0"/>
      </c>
    </row>
    <row r="51" spans="1:9" ht="13.5">
      <c r="A51" s="267" t="s">
        <v>182</v>
      </c>
      <c r="B51" s="2">
        <f>IF('④将来設計(入力）'!S23="","",'④将来設計(入力）'!S23)</f>
      </c>
      <c r="C51" s="2">
        <f>IF('④将来設計(入力）'!U23="","",'④将来設計(入力）'!U23)</f>
      </c>
      <c r="D51" s="2">
        <f>IF('④将来設計(入力）'!W23="","",'④将来設計(入力）'!W23)</f>
      </c>
      <c r="E51" s="2">
        <f>IF('④将来設計(入力）'!Y23="","",'④将来設計(入力）'!Y23)</f>
      </c>
      <c r="F51" s="2">
        <f>IF('④将来設計(入力）'!AC23="","",'④将来設計(入力）'!AC23)</f>
      </c>
      <c r="G51" s="2">
        <f>IF('④将来設計(入力）'!AG23="","",'④将来設計(入力）'!AG23)</f>
      </c>
      <c r="H51" s="2">
        <f>IF('④将来設計(入力）'!AK23="","",'④将来設計(入力）'!AK23)</f>
      </c>
      <c r="I51" s="2">
        <f>IF('④将来設計(入力）'!AO23="","",'④将来設計(入力）'!AO23)</f>
      </c>
    </row>
    <row r="52" spans="1:9" ht="13.5">
      <c r="A52" s="267" t="s">
        <v>183</v>
      </c>
      <c r="B52" s="2">
        <f>IF('④将来設計(入力）'!S25="","",'④将来設計(入力）'!S25)</f>
      </c>
      <c r="C52" s="2">
        <f>IF('④将来設計(入力）'!U25="","",'④将来設計(入力）'!U25)</f>
      </c>
      <c r="D52" s="2">
        <f>IF('④将来設計(入力）'!W25="","",'④将来設計(入力）'!W25)</f>
      </c>
      <c r="E52" s="2">
        <f>IF('④将来設計(入力）'!Y25="","",'④将来設計(入力）'!Y25)</f>
      </c>
      <c r="F52" s="2">
        <f>IF('④将来設計(入力）'!AC25="","",'④将来設計(入力）'!AC25)</f>
      </c>
      <c r="G52" s="2">
        <f>IF('④将来設計(入力）'!AG25="","",'④将来設計(入力）'!AG25)</f>
      </c>
      <c r="H52" s="2">
        <f>IF('④将来設計(入力）'!AK25="","",'④将来設計(入力）'!AK25)</f>
      </c>
      <c r="I52" s="2">
        <f>IF('④将来設計(入力）'!AO25="","",'④将来設計(入力）'!AO25)</f>
      </c>
    </row>
    <row r="54" spans="1:2" ht="13.5">
      <c r="A54" s="268"/>
      <c r="B54" s="272" t="str">
        <f>IF('⑤グラフで確認'!$N$31="","",'⑤グラフで確認'!N31)</f>
        <v>５年後</v>
      </c>
    </row>
    <row r="55" spans="1:2" ht="13.5">
      <c r="A55" s="269" t="s">
        <v>190</v>
      </c>
      <c r="B55">
        <f>HLOOKUP($B$54,$B$44:$I$52,4,0)</f>
      </c>
    </row>
    <row r="56" spans="1:2" ht="13.5">
      <c r="A56" s="269" t="s">
        <v>191</v>
      </c>
      <c r="B56">
        <f>HLOOKUP($B$54,$B$44:$I$52,5,0)</f>
      </c>
    </row>
    <row r="57" spans="1:2" ht="13.5">
      <c r="A57" s="269" t="s">
        <v>180</v>
      </c>
      <c r="B57">
        <f>IF(HLOOKUP($B$54,$B$44:$I$52,6,0)&lt;0,"",HLOOKUP($B$54,$B$44:$I$52,6,0))</f>
      </c>
    </row>
  </sheetData>
  <sheetProtection sheet="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AG66"/>
  <sheetViews>
    <sheetView showGridLines="0" tabSelected="1" zoomScale="90" zoomScaleNormal="90" zoomScalePageLayoutView="0" workbookViewId="0" topLeftCell="A1">
      <selection activeCell="N31" sqref="N31:P31"/>
    </sheetView>
  </sheetViews>
  <sheetFormatPr defaultColWidth="9.140625" defaultRowHeight="15"/>
  <cols>
    <col min="1" max="1" width="4.28125" style="117" customWidth="1"/>
    <col min="2" max="7" width="12.57421875" style="117" customWidth="1"/>
    <col min="8" max="8" width="3.57421875" style="117" customWidth="1"/>
    <col min="9" max="14" width="12.57421875" style="117" customWidth="1"/>
    <col min="15" max="15" width="3.57421875" style="117" customWidth="1"/>
    <col min="16" max="16" width="3.421875" style="117" customWidth="1"/>
    <col min="17" max="21" width="14.421875" style="117" customWidth="1"/>
    <col min="22" max="22" width="2.421875" style="117" customWidth="1"/>
    <col min="23" max="23" width="9.00390625" style="117" hidden="1" customWidth="1"/>
    <col min="24" max="16384" width="9.00390625" style="117" customWidth="1"/>
  </cols>
  <sheetData>
    <row r="1" spans="1:8" ht="28.5" customHeight="1" thickBot="1" thickTop="1">
      <c r="A1" s="305" t="s">
        <v>213</v>
      </c>
      <c r="B1" s="807"/>
      <c r="C1" s="807"/>
      <c r="D1" s="807"/>
      <c r="E1" s="807"/>
      <c r="F1" s="807"/>
      <c r="G1" s="807"/>
      <c r="H1" s="807"/>
    </row>
    <row r="2" spans="1:21" ht="27" thickTop="1">
      <c r="A2" s="277"/>
      <c r="B2" s="808" t="s">
        <v>155</v>
      </c>
      <c r="C2" s="808"/>
      <c r="D2" s="808"/>
      <c r="E2" s="808"/>
      <c r="F2" s="808"/>
      <c r="G2" s="808"/>
      <c r="H2" s="808"/>
      <c r="I2" s="808"/>
      <c r="J2" s="808"/>
      <c r="K2" s="808"/>
      <c r="L2" s="808"/>
      <c r="M2" s="808"/>
      <c r="N2" s="808"/>
      <c r="O2" s="808"/>
      <c r="P2" s="808"/>
      <c r="Q2" s="808"/>
      <c r="R2" s="808"/>
      <c r="S2" s="808"/>
      <c r="T2" s="808"/>
      <c r="U2" s="808"/>
    </row>
    <row r="3" spans="1:8" ht="26.25">
      <c r="A3" s="277"/>
      <c r="B3" s="277"/>
      <c r="C3" s="277"/>
      <c r="D3" s="277"/>
      <c r="E3" s="277"/>
      <c r="F3" s="277"/>
      <c r="G3" s="277"/>
      <c r="H3" s="277"/>
    </row>
    <row r="4" spans="1:8" ht="26.25">
      <c r="A4" s="278"/>
      <c r="B4" s="278"/>
      <c r="C4" s="278"/>
      <c r="D4" s="278"/>
      <c r="E4" s="278"/>
      <c r="F4" s="278"/>
      <c r="G4" s="278"/>
      <c r="H4" s="278"/>
    </row>
    <row r="5" spans="1:8" ht="26.25">
      <c r="A5" s="278"/>
      <c r="B5" s="278"/>
      <c r="C5" s="278"/>
      <c r="D5" s="278"/>
      <c r="E5" s="278"/>
      <c r="F5" s="278"/>
      <c r="G5" s="278"/>
      <c r="H5" s="278"/>
    </row>
    <row r="6" spans="1:8" ht="24">
      <c r="A6" s="278"/>
      <c r="B6" s="278"/>
      <c r="C6" s="278"/>
      <c r="D6" s="278"/>
      <c r="E6" s="278"/>
      <c r="F6" s="278"/>
      <c r="G6" s="278"/>
      <c r="H6" s="278"/>
    </row>
    <row r="7" spans="1:8" ht="24">
      <c r="A7" s="278"/>
      <c r="B7" s="278"/>
      <c r="C7" s="278"/>
      <c r="D7" s="278"/>
      <c r="E7" s="278"/>
      <c r="F7" s="278"/>
      <c r="G7" s="278"/>
      <c r="H7" s="278"/>
    </row>
    <row r="8" spans="1:8" ht="24">
      <c r="A8" s="278"/>
      <c r="B8" s="278"/>
      <c r="C8" s="278"/>
      <c r="D8" s="278"/>
      <c r="E8" s="278"/>
      <c r="F8" s="278"/>
      <c r="G8" s="278"/>
      <c r="H8" s="278"/>
    </row>
    <row r="9" spans="1:8" ht="24">
      <c r="A9" s="278"/>
      <c r="B9" s="278"/>
      <c r="C9" s="278"/>
      <c r="D9" s="278"/>
      <c r="E9" s="278"/>
      <c r="F9" s="278"/>
      <c r="G9" s="278"/>
      <c r="H9" s="278"/>
    </row>
    <row r="10" spans="1:8" ht="24">
      <c r="A10" s="278"/>
      <c r="B10" s="278"/>
      <c r="C10" s="278"/>
      <c r="D10" s="278"/>
      <c r="E10" s="278"/>
      <c r="F10" s="278"/>
      <c r="G10" s="278"/>
      <c r="H10" s="278"/>
    </row>
    <row r="11" spans="1:8" ht="24">
      <c r="A11" s="278"/>
      <c r="B11" s="278"/>
      <c r="C11" s="278"/>
      <c r="D11" s="278"/>
      <c r="E11" s="278"/>
      <c r="F11" s="278"/>
      <c r="G11" s="278"/>
      <c r="H11" s="278"/>
    </row>
    <row r="12" spans="1:8" ht="24">
      <c r="A12" s="278"/>
      <c r="B12" s="278"/>
      <c r="C12" s="278"/>
      <c r="D12" s="278"/>
      <c r="E12" s="278"/>
      <c r="F12" s="278"/>
      <c r="G12" s="278"/>
      <c r="H12" s="278"/>
    </row>
    <row r="13" spans="1:8" ht="24">
      <c r="A13" s="278"/>
      <c r="B13" s="278"/>
      <c r="C13" s="278"/>
      <c r="D13" s="278"/>
      <c r="E13" s="278"/>
      <c r="F13" s="278"/>
      <c r="G13" s="278"/>
      <c r="H13" s="278"/>
    </row>
    <row r="14" spans="1:8" ht="24">
      <c r="A14" s="278"/>
      <c r="B14" s="278"/>
      <c r="C14" s="278"/>
      <c r="D14" s="278"/>
      <c r="E14" s="278"/>
      <c r="F14" s="278"/>
      <c r="G14" s="278"/>
      <c r="H14" s="278"/>
    </row>
    <row r="15" spans="1:8" ht="24">
      <c r="A15" s="278"/>
      <c r="B15" s="278"/>
      <c r="C15" s="278"/>
      <c r="D15" s="278"/>
      <c r="E15" s="278"/>
      <c r="F15" s="278"/>
      <c r="G15" s="278"/>
      <c r="H15" s="278"/>
    </row>
    <row r="16" ht="21.75" customHeight="1"/>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thickBot="1"/>
    <row r="31" spans="13:19" ht="21.75" customHeight="1" thickBot="1">
      <c r="M31" s="117" t="s">
        <v>184</v>
      </c>
      <c r="N31" s="817" t="s">
        <v>214</v>
      </c>
      <c r="O31" s="818"/>
      <c r="P31" s="819"/>
      <c r="Q31" s="814"/>
      <c r="R31" s="814"/>
      <c r="S31" s="120"/>
    </row>
    <row r="32" spans="16:21" ht="21.75" customHeight="1" thickBot="1">
      <c r="P32" s="120"/>
      <c r="Q32" s="120"/>
      <c r="R32" s="120"/>
      <c r="S32" s="120"/>
      <c r="T32" s="120"/>
      <c r="U32" s="279"/>
    </row>
    <row r="33" spans="16:23" ht="21.75" customHeight="1">
      <c r="P33" s="120"/>
      <c r="Q33" s="280"/>
      <c r="R33" s="281"/>
      <c r="S33" s="815">
        <f>IF($N$31="","",HLOOKUP('⑤グラフで確認'!$N$31,'設計の確認①'!$B$44:$I$52,3,0))</f>
      </c>
      <c r="T33" s="282"/>
      <c r="U33" s="283"/>
      <c r="W33" s="284" t="str">
        <f>'④将来設計(入力）'!S7</f>
        <v>２年前</v>
      </c>
    </row>
    <row r="34" spans="16:23" ht="21.75" customHeight="1" thickBot="1">
      <c r="P34" s="120"/>
      <c r="Q34" s="285"/>
      <c r="R34" s="286"/>
      <c r="S34" s="816"/>
      <c r="T34" s="287"/>
      <c r="U34" s="288" t="s">
        <v>183</v>
      </c>
      <c r="W34" s="284" t="str">
        <f>'④将来設計(入力）'!U7</f>
        <v>１年前</v>
      </c>
    </row>
    <row r="35" spans="17:23" ht="21.75" customHeight="1">
      <c r="Q35" s="289"/>
      <c r="R35" s="480"/>
      <c r="S35" s="481"/>
      <c r="T35" s="291"/>
      <c r="U35" s="292"/>
      <c r="W35" s="284" t="str">
        <f>'④将来設計(入力）'!W7</f>
        <v>直近</v>
      </c>
    </row>
    <row r="36" spans="17:23" ht="21.75" customHeight="1">
      <c r="Q36" s="811">
        <f>IF($N$31="","",HLOOKUP('⑤グラフで確認'!$N$31,'設計の確認①'!$B$44:$I$52,4,0))</f>
      </c>
      <c r="R36" s="812"/>
      <c r="S36" s="813"/>
      <c r="T36" s="290" t="s">
        <v>182</v>
      </c>
      <c r="U36" s="293"/>
      <c r="W36" s="284" t="str">
        <f>'④将来設計(入力）'!Y7</f>
        <v>１年後</v>
      </c>
    </row>
    <row r="37" spans="16:23" ht="21.75" customHeight="1" thickBot="1">
      <c r="P37" s="291"/>
      <c r="Q37" s="294"/>
      <c r="R37" s="476"/>
      <c r="S37" s="479"/>
      <c r="T37" s="295"/>
      <c r="U37" s="810">
        <f>IF($N$31="","",HLOOKUP('⑤グラフで確認'!$N$31,'設計の確認①'!$B$44:$I$52,9,0))</f>
      </c>
      <c r="W37" s="284" t="str">
        <f>'④将来設計(入力）'!AC7</f>
        <v>２年後</v>
      </c>
    </row>
    <row r="38" spans="15:23" ht="21.75" customHeight="1">
      <c r="O38" s="120"/>
      <c r="P38" s="478"/>
      <c r="Q38" s="296"/>
      <c r="R38" s="475"/>
      <c r="S38" s="809" t="s">
        <v>208</v>
      </c>
      <c r="T38" s="297"/>
      <c r="U38" s="810"/>
      <c r="W38" s="284" t="str">
        <f>'④将来設計(入力）'!AG7</f>
        <v>３年後</v>
      </c>
    </row>
    <row r="39" spans="15:23" ht="21.75" customHeight="1" thickBot="1">
      <c r="O39" s="120"/>
      <c r="P39" s="478"/>
      <c r="Q39" s="812">
        <f>IF($N$31="","",HLOOKUP('⑤グラフで確認'!$N$31,'設計の確認①'!$B$44:$I$52,5,0))</f>
      </c>
      <c r="R39" s="813"/>
      <c r="S39" s="810"/>
      <c r="T39" s="813">
        <f>IF($N$31="","",HLOOKUP('⑤グラフで確認'!$N$31,'設計の確認①'!$B$44:$I$52,8,0))</f>
      </c>
      <c r="U39" s="298"/>
      <c r="W39" s="284" t="str">
        <f>'④将来設計(入力）'!AK7</f>
        <v>４年後</v>
      </c>
    </row>
    <row r="40" spans="15:23" ht="21.75" customHeight="1">
      <c r="O40" s="120"/>
      <c r="P40" s="473"/>
      <c r="Q40" s="299"/>
      <c r="R40" s="474"/>
      <c r="S40" s="810"/>
      <c r="T40" s="813"/>
      <c r="U40" s="293"/>
      <c r="W40" s="284" t="str">
        <f>'④将来設計(入力）'!AO7</f>
        <v>５年後</v>
      </c>
    </row>
    <row r="41" spans="15:21" ht="21.75" customHeight="1">
      <c r="O41" s="120"/>
      <c r="P41" s="473"/>
      <c r="Q41" s="811">
        <f>IF($N$31="","",HLOOKUP('⑤グラフで確認'!$N$31,'設計の確認①'!$B$44:$I$52,6,0))</f>
      </c>
      <c r="R41" s="813"/>
      <c r="S41" s="477">
        <f>IF($N$31="","",HLOOKUP('⑤グラフで確認'!$N$31,'設計の確認①'!$B$44:$I$52,2,0))</f>
      </c>
      <c r="T41" s="297"/>
      <c r="U41" s="293"/>
    </row>
    <row r="42" spans="15:21" ht="21.75" customHeight="1" thickBot="1">
      <c r="O42" s="120"/>
      <c r="P42" s="291"/>
      <c r="Q42" s="300"/>
      <c r="R42" s="301"/>
      <c r="S42" s="460"/>
      <c r="T42" s="302"/>
      <c r="U42" s="303"/>
    </row>
    <row r="43" ht="21.75" customHeight="1">
      <c r="O43" s="120"/>
    </row>
    <row r="44" spans="24:33" ht="21.75" customHeight="1">
      <c r="X44" s="120"/>
      <c r="Y44" s="140"/>
      <c r="Z44" s="140"/>
      <c r="AA44" s="140"/>
      <c r="AB44" s="140"/>
      <c r="AC44" s="150"/>
      <c r="AD44" s="150"/>
      <c r="AE44" s="189"/>
      <c r="AF44" s="190"/>
      <c r="AG44" s="120"/>
    </row>
    <row r="45" ht="21.75" customHeight="1"/>
    <row r="46" ht="21.75" customHeight="1"/>
    <row r="47" ht="21.75" customHeight="1"/>
    <row r="48" ht="21.75" customHeight="1"/>
    <row r="49" ht="21.75" customHeight="1"/>
    <row r="50" ht="21.75" customHeight="1"/>
    <row r="51" ht="14.25" customHeight="1"/>
    <row r="61" ht="19.5" customHeight="1"/>
    <row r="65" spans="2:4" ht="13.5">
      <c r="B65" s="304"/>
      <c r="C65" s="304"/>
      <c r="D65" s="304"/>
    </row>
    <row r="66" spans="2:4" ht="13.5">
      <c r="B66" s="304"/>
      <c r="C66" s="304"/>
      <c r="D66" s="304"/>
    </row>
  </sheetData>
  <sheetProtection sheet="1" formatCells="0" selectLockedCells="1"/>
  <mergeCells count="11">
    <mergeCell ref="Q41:R41"/>
    <mergeCell ref="T39:T40"/>
    <mergeCell ref="Q39:R39"/>
    <mergeCell ref="U37:U38"/>
    <mergeCell ref="N31:P31"/>
    <mergeCell ref="B1:H1"/>
    <mergeCell ref="B2:U2"/>
    <mergeCell ref="S38:S40"/>
    <mergeCell ref="Q36:S36"/>
    <mergeCell ref="Q31:R31"/>
    <mergeCell ref="S33:S34"/>
  </mergeCells>
  <dataValidations count="1">
    <dataValidation type="list" allowBlank="1" showInputMessage="1" showErrorMessage="1" sqref="N31:P31">
      <formula1>$W$33:$W$40</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8" scale="80" r:id="rId4"/>
  <colBreaks count="1" manualBreakCount="1">
    <brk id="2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ｴｰｹﾝﾃｯｸ</dc:creator>
  <cp:keywords/>
  <dc:description/>
  <cp:lastModifiedBy>e-kenntekku2</cp:lastModifiedBy>
  <cp:lastPrinted>2010-01-14T05:02:39Z</cp:lastPrinted>
  <dcterms:created xsi:type="dcterms:W3CDTF">2008-03-20T22:38:40Z</dcterms:created>
  <dcterms:modified xsi:type="dcterms:W3CDTF">2011-02-07T04:31:20Z</dcterms:modified>
  <cp:category/>
  <cp:version/>
  <cp:contentType/>
  <cp:contentStatus/>
</cp:coreProperties>
</file>